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440" windowHeight="1599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'ALL'!$A$1:$AH$22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12" authorId="0">
      <text>
        <r>
          <rPr>
            <sz val="9"/>
            <rFont val="Tahoma"/>
            <family val="2"/>
          </rPr>
          <t>This District needs to submit an SRSA application</t>
        </r>
      </text>
    </comment>
    <comment ref="C15" authorId="0">
      <text>
        <r>
          <rPr>
            <sz val="9"/>
            <rFont val="Tahoma"/>
            <family val="2"/>
          </rPr>
          <t>This District needs to submit an SRSA application</t>
        </r>
      </text>
    </comment>
    <comment ref="C19" authorId="0">
      <text>
        <r>
          <rPr>
            <sz val="9"/>
            <rFont val="Tahoma"/>
            <family val="2"/>
          </rPr>
          <t>This District needs to submit an SRSA application</t>
        </r>
      </text>
    </comment>
  </commentList>
</comments>
</file>

<file path=xl/sharedStrings.xml><?xml version="1.0" encoding="utf-8"?>
<sst xmlns="http://schemas.openxmlformats.org/spreadsheetml/2006/main" count="596" uniqueCount="175">
  <si>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</si>
  <si>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</si>
  <si>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</si>
  <si>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</si>
  <si>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</si>
  <si>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</si>
  <si>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</si>
  <si>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</si>
  <si>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</si>
  <si>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</si>
  <si>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</si>
  <si>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</si>
  <si>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</si>
  <si>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</si>
  <si>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</si>
  <si>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</si>
  <si>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</si>
  <si>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</si>
  <si>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</si>
  <si>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</si>
  <si>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A allocation amount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</si>
  <si>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</si>
  <si>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</si>
  <si>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</si>
  <si>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</si>
  <si>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</si>
  <si>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</si>
  <si>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</si>
  <si>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</si>
  <si>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</si>
  <si>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</si>
  <si>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</si>
  <si>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</si>
  <si>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</si>
  <si>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</si>
  <si>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</si>
  <si>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</si>
  <si>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</si>
  <si>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3200390</t>
  </si>
  <si>
    <t>13</t>
  </si>
  <si>
    <t>CARSON CITY SCHOOL DISTRICT</t>
  </si>
  <si>
    <t>BOX BUTTE 603</t>
  </si>
  <si>
    <t>CARSON CITY</t>
  </si>
  <si>
    <t>NV</t>
  </si>
  <si>
    <t>89702</t>
  </si>
  <si>
    <t>2</t>
  </si>
  <si>
    <t>NO</t>
  </si>
  <si>
    <t>YES</t>
  </si>
  <si>
    <t>Open</t>
  </si>
  <si>
    <t>3200030</t>
  </si>
  <si>
    <t>1</t>
  </si>
  <si>
    <t>CHURCHILL COUNTY SCHOOL DISTRICT</t>
  </si>
  <si>
    <t>545 EAST RICHARDS STREET</t>
  </si>
  <si>
    <t>FALLON</t>
  </si>
  <si>
    <t>89406</t>
  </si>
  <si>
    <t>3430</t>
  </si>
  <si>
    <t>6</t>
  </si>
  <si>
    <t>3200060</t>
  </si>
  <si>
    <t>CLARK COUNTY SCHOOL DISTRICT</t>
  </si>
  <si>
    <t>5100 WEST SAHARA AVE.</t>
  </si>
  <si>
    <t>LAS VEGAS</t>
  </si>
  <si>
    <t>89146</t>
  </si>
  <si>
    <t>1,2,3,8</t>
  </si>
  <si>
    <t>M</t>
  </si>
  <si>
    <t>3200090</t>
  </si>
  <si>
    <t>3</t>
  </si>
  <si>
    <t>DOUGLAS COUNTY SCHOOL DISTRICT</t>
  </si>
  <si>
    <t>BOX BUTTE 1888</t>
  </si>
  <si>
    <t>MINDEN</t>
  </si>
  <si>
    <t>89423</t>
  </si>
  <si>
    <t>6,7</t>
  </si>
  <si>
    <t>3200120</t>
  </si>
  <si>
    <t>4</t>
  </si>
  <si>
    <t>ELKO COUNTY SCHOOL DISTRICT</t>
  </si>
  <si>
    <t>BOX BUTTE 1012</t>
  </si>
  <si>
    <t>ELKO</t>
  </si>
  <si>
    <t>89803</t>
  </si>
  <si>
    <t>3200150</t>
  </si>
  <si>
    <t>5</t>
  </si>
  <si>
    <t>ESMERALDA COUNTY SCHOOL DISTRICT</t>
  </si>
  <si>
    <t>BOX BUTTE 560</t>
  </si>
  <si>
    <t>GOLDFIELD</t>
  </si>
  <si>
    <t>89013</t>
  </si>
  <si>
    <t>7</t>
  </si>
  <si>
    <t>3200180</t>
  </si>
  <si>
    <t>EUREKA COUNTY SCHOOL DISTRICT</t>
  </si>
  <si>
    <t>BOX BUTTE 249</t>
  </si>
  <si>
    <t>EUREKA</t>
  </si>
  <si>
    <t>89316</t>
  </si>
  <si>
    <t>3200210</t>
  </si>
  <si>
    <t>HUMBOLDT COUNTY SCHOOL DISTRICT</t>
  </si>
  <si>
    <t>310 EAST 4TH STREET</t>
  </si>
  <si>
    <t>WINNEMUCCA</t>
  </si>
  <si>
    <t>89445</t>
  </si>
  <si>
    <t>3200240</t>
  </si>
  <si>
    <t>8</t>
  </si>
  <si>
    <t>LANDER COUNTY SCHOOL DISTRICT</t>
  </si>
  <si>
    <t>BOX BUTTE 1300</t>
  </si>
  <si>
    <t>BATTLE MOUNTAIN</t>
  </si>
  <si>
    <t>89820</t>
  </si>
  <si>
    <t>2188</t>
  </si>
  <si>
    <t>3200270</t>
  </si>
  <si>
    <t>9</t>
  </si>
  <si>
    <t>LINCOLN COUNTY SCHOOL DISTRICT</t>
  </si>
  <si>
    <t>BOX BUTTE 118</t>
  </si>
  <si>
    <t>PANACA</t>
  </si>
  <si>
    <t>89042</t>
  </si>
  <si>
    <t>0118</t>
  </si>
  <si>
    <t>3200300</t>
  </si>
  <si>
    <t>10</t>
  </si>
  <si>
    <t>LYON COUNTY SCHOOL DISTRICT</t>
  </si>
  <si>
    <t>25 EAST GOLDFIELD AVENUE</t>
  </si>
  <si>
    <t>YERINGTON</t>
  </si>
  <si>
    <t>89447</t>
  </si>
  <si>
    <t>2315</t>
  </si>
  <si>
    <t>3200330</t>
  </si>
  <si>
    <t>11</t>
  </si>
  <si>
    <t>MINERAL COUNTY SCHOOL DISTRICT</t>
  </si>
  <si>
    <t>BOX BUTTE 1540</t>
  </si>
  <si>
    <t>HAWTHORNE</t>
  </si>
  <si>
    <t>89415</t>
  </si>
  <si>
    <t>3200360</t>
  </si>
  <si>
    <t>12</t>
  </si>
  <si>
    <t>NYE COUNTY SCHOOL DISTRICT</t>
  </si>
  <si>
    <t>BOX BUTTE 113</t>
  </si>
  <si>
    <t>TON0PAH</t>
  </si>
  <si>
    <t>89049</t>
  </si>
  <si>
    <t>5,7</t>
  </si>
  <si>
    <t>3200420</t>
  </si>
  <si>
    <t>14</t>
  </si>
  <si>
    <t>PERSHING COUNTY SCHOOL DISTRICT</t>
  </si>
  <si>
    <t>BOX BUTTE 389</t>
  </si>
  <si>
    <t>LOVELOCK</t>
  </si>
  <si>
    <t>89419</t>
  </si>
  <si>
    <t>3200001</t>
  </si>
  <si>
    <t>18</t>
  </si>
  <si>
    <t>STATE-SPONSORED CHARTER SCHOOLS</t>
  </si>
  <si>
    <t>700 EAST FIFTH STREET</t>
  </si>
  <si>
    <t>89701</t>
  </si>
  <si>
    <t>1,2,3,4,6,7</t>
  </si>
  <si>
    <t>3200450</t>
  </si>
  <si>
    <t>15</t>
  </si>
  <si>
    <t>STOREY COUNTY SCHOOL DISTRICT</t>
  </si>
  <si>
    <t>BOX BUTTE C</t>
  </si>
  <si>
    <t>VIRGINIA CITY</t>
  </si>
  <si>
    <t>89440</t>
  </si>
  <si>
    <t>3200480</t>
  </si>
  <si>
    <t>16</t>
  </si>
  <si>
    <t>WASHOE COUNTY SCHOOL DISTRICT</t>
  </si>
  <si>
    <t>BOX BUTTE 30425</t>
  </si>
  <si>
    <t>RENO</t>
  </si>
  <si>
    <t>89520</t>
  </si>
  <si>
    <t>2800</t>
  </si>
  <si>
    <t>2,4,8</t>
  </si>
  <si>
    <t>3200510</t>
  </si>
  <si>
    <t>17</t>
  </si>
  <si>
    <t>WHITE PINE COUNTY SCHOOL DISTRICT</t>
  </si>
  <si>
    <t>1120 AVENUE C</t>
  </si>
  <si>
    <t>ELY</t>
  </si>
  <si>
    <t>89301</t>
  </si>
  <si>
    <t>Nevada School Districts</t>
  </si>
  <si>
    <t>No</t>
  </si>
  <si>
    <t>Yes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</si>
  <si>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</si>
  <si>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</si>
  <si>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</si>
  <si>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</si>
  <si>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1"/>
        <color theme="1"/>
        <rFont val="Calibri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</si>
  <si>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</si>
  <si>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</si>
  <si>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2014 Rural Low Income Schools (RLIS) Program</t>
  </si>
  <si>
    <t>SRSA Rural Eligible2</t>
  </si>
  <si>
    <t>*ELKO COUNTY SCHOOL DISTRICT</t>
  </si>
  <si>
    <t>*HUMBOLDT COUNTY SCHOOL DISTRICT</t>
  </si>
  <si>
    <t>*NYE COUNTY SCHOOL DISTRICT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</si>
</sst>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>
        <color indexed="63"/>
      </bottom>
    </border>
    <border>
      <left/>
      <right style="hair"/>
      <top/>
      <bottom>
        <color indexed="63"/>
      </bottom>
    </border>
    <border>
      <left style="hair"/>
      <right style="hair"/>
      <top/>
      <bottom>
        <color indexed="63"/>
      </bottom>
    </border>
    <border>
      <left style="medium"/>
      <right style="hair"/>
      <top/>
      <bottom>
        <color indexed="63"/>
      </bottom>
    </border>
    <border>
      <left style="hair"/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6" xfId="0" applyFont="1" applyFill="1" applyBorder="1" applyAlignment="1" applyProtection="1">
      <alignment horizontal="left" textRotation="75" wrapText="1"/>
      <protection locked="0"/>
    </xf>
    <xf numFmtId="0" fontId="2" fillId="35" borderId="16" xfId="0" applyFont="1" applyFill="1" applyBorder="1" applyAlignment="1" applyProtection="1">
      <alignment horizontal="left" textRotation="75" wrapText="1"/>
      <protection locked="0"/>
    </xf>
    <xf numFmtId="0" fontId="2" fillId="36" borderId="17" xfId="0" applyFont="1" applyFill="1" applyBorder="1" applyAlignment="1" applyProtection="1">
      <alignment horizontal="center" textRotation="75" wrapText="1"/>
      <protection locked="0"/>
    </xf>
    <xf numFmtId="0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2" fontId="2" fillId="0" borderId="20" xfId="0" applyNumberFormat="1" applyFont="1" applyFill="1" applyBorder="1" applyAlignment="1" applyProtection="1">
      <alignment horizontal="center"/>
      <protection/>
    </xf>
    <xf numFmtId="2" fontId="2" fillId="0" borderId="23" xfId="0" applyNumberFormat="1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3" fontId="2" fillId="0" borderId="22" xfId="0" applyNumberFormat="1" applyFont="1" applyFill="1" applyBorder="1" applyAlignment="1" applyProtection="1">
      <alignment horizontal="center"/>
      <protection/>
    </xf>
    <xf numFmtId="0" fontId="2" fillId="37" borderId="20" xfId="0" applyFont="1" applyFill="1" applyBorder="1" applyAlignment="1" applyProtection="1">
      <alignment horizontal="center"/>
      <protection/>
    </xf>
    <xf numFmtId="0" fontId="2" fillId="37" borderId="23" xfId="0" applyFont="1" applyFill="1" applyBorder="1" applyAlignment="1" applyProtection="1">
      <alignment horizontal="center"/>
      <protection/>
    </xf>
    <xf numFmtId="0" fontId="2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33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167" fontId="4" fillId="33" borderId="26" xfId="0" applyNumberFormat="1" applyFont="1" applyFill="1" applyBorder="1" applyAlignment="1">
      <alignment/>
    </xf>
    <xf numFmtId="168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0" borderId="26" xfId="0" applyFont="1" applyFill="1" applyBorder="1" applyAlignment="1" applyProtection="1">
      <alignment horizontal="center"/>
      <protection locked="0"/>
    </xf>
    <xf numFmtId="2" fontId="4" fillId="0" borderId="26" xfId="0" applyNumberFormat="1" applyFont="1" applyFill="1" applyBorder="1" applyAlignment="1" applyProtection="1">
      <alignment/>
      <protection locked="0"/>
    </xf>
    <xf numFmtId="169" fontId="4" fillId="0" borderId="26" xfId="0" applyNumberFormat="1" applyFont="1" applyFill="1" applyBorder="1" applyAlignment="1" applyProtection="1">
      <alignment/>
      <protection locked="0"/>
    </xf>
    <xf numFmtId="169" fontId="4" fillId="38" borderId="26" xfId="0" applyNumberFormat="1" applyFont="1" applyFill="1" applyBorder="1" applyAlignment="1" applyProtection="1">
      <alignment/>
      <protection locked="0"/>
    </xf>
    <xf numFmtId="3" fontId="4" fillId="33" borderId="26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9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166" fontId="4" fillId="33" borderId="27" xfId="0" applyNumberFormat="1" applyFont="1" applyFill="1" applyBorder="1" applyAlignment="1">
      <alignment/>
    </xf>
    <xf numFmtId="166" fontId="4" fillId="33" borderId="28" xfId="0" applyNumberFormat="1" applyFont="1" applyFill="1" applyBorder="1" applyAlignment="1">
      <alignment/>
    </xf>
    <xf numFmtId="4" fontId="4" fillId="0" borderId="27" xfId="0" applyNumberFormat="1" applyFont="1" applyFill="1" applyBorder="1" applyAlignment="1" applyProtection="1">
      <alignment/>
      <protection locked="0"/>
    </xf>
    <xf numFmtId="4" fontId="4" fillId="0" borderId="28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164" fontId="4" fillId="33" borderId="31" xfId="0" applyNumberFormat="1" applyFont="1" applyFill="1" applyBorder="1" applyAlignment="1">
      <alignment/>
    </xf>
    <xf numFmtId="164" fontId="4" fillId="33" borderId="32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2" fontId="4" fillId="33" borderId="33" xfId="0" applyNumberFormat="1" applyFont="1" applyFill="1" applyBorder="1" applyAlignment="1">
      <alignment horizontal="center"/>
    </xf>
    <xf numFmtId="2" fontId="4" fillId="33" borderId="34" xfId="0" applyNumberFormat="1" applyFont="1" applyFill="1" applyBorder="1" applyAlignment="1">
      <alignment horizontal="center"/>
    </xf>
    <xf numFmtId="169" fontId="4" fillId="0" borderId="33" xfId="0" applyNumberFormat="1" applyFont="1" applyFill="1" applyBorder="1" applyAlignment="1" applyProtection="1">
      <alignment/>
      <protection locked="0"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6" xfId="0" applyNumberFormat="1" applyFont="1" applyFill="1" applyBorder="1" applyAlignment="1">
      <alignment/>
    </xf>
    <xf numFmtId="168" fontId="4" fillId="0" borderId="26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0" fontId="4" fillId="0" borderId="31" xfId="0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8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32" xfId="0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32" xfId="0" applyNumberFormat="1" applyFont="1" applyFill="1" applyBorder="1" applyAlignment="1">
      <alignment/>
    </xf>
    <xf numFmtId="0" fontId="4" fillId="39" borderId="32" xfId="0" applyFont="1" applyFill="1" applyBorder="1" applyAlignment="1">
      <alignment/>
    </xf>
    <xf numFmtId="0" fontId="4" fillId="39" borderId="28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166" fontId="4" fillId="39" borderId="28" xfId="0" applyNumberFormat="1" applyFont="1" applyFill="1" applyBorder="1" applyAlignment="1">
      <alignment/>
    </xf>
    <xf numFmtId="167" fontId="4" fillId="39" borderId="25" xfId="0" applyNumberFormat="1" applyFont="1" applyFill="1" applyBorder="1" applyAlignment="1">
      <alignment/>
    </xf>
    <xf numFmtId="168" fontId="4" fillId="39" borderId="25" xfId="0" applyNumberFormat="1" applyFont="1" applyFill="1" applyBorder="1" applyAlignment="1">
      <alignment/>
    </xf>
    <xf numFmtId="0" fontId="4" fillId="39" borderId="34" xfId="0" applyFont="1" applyFill="1" applyBorder="1" applyAlignment="1">
      <alignment horizontal="left"/>
    </xf>
    <xf numFmtId="0" fontId="4" fillId="39" borderId="25" xfId="0" applyFont="1" applyFill="1" applyBorder="1" applyAlignment="1">
      <alignment horizontal="center"/>
    </xf>
    <xf numFmtId="0" fontId="4" fillId="39" borderId="30" xfId="0" applyFont="1" applyFill="1" applyBorder="1" applyAlignment="1" applyProtection="1">
      <alignment horizontal="center"/>
      <protection locked="0"/>
    </xf>
    <xf numFmtId="4" fontId="4" fillId="39" borderId="28" xfId="0" applyNumberFormat="1" applyFont="1" applyFill="1" applyBorder="1" applyAlignment="1" applyProtection="1">
      <alignment/>
      <protection locked="0"/>
    </xf>
    <xf numFmtId="0" fontId="4" fillId="39" borderId="25" xfId="0" applyFont="1" applyFill="1" applyBorder="1" applyAlignment="1" applyProtection="1">
      <alignment horizontal="center"/>
      <protection locked="0"/>
    </xf>
    <xf numFmtId="2" fontId="4" fillId="39" borderId="34" xfId="0" applyNumberFormat="1" applyFont="1" applyFill="1" applyBorder="1" applyAlignment="1">
      <alignment horizontal="center"/>
    </xf>
    <xf numFmtId="2" fontId="4" fillId="39" borderId="25" xfId="0" applyNumberFormat="1" applyFont="1" applyFill="1" applyBorder="1" applyAlignment="1" applyProtection="1">
      <alignment/>
      <protection locked="0"/>
    </xf>
    <xf numFmtId="0" fontId="4" fillId="39" borderId="30" xfId="0" applyFont="1" applyFill="1" applyBorder="1" applyAlignment="1">
      <alignment horizontal="center"/>
    </xf>
    <xf numFmtId="169" fontId="4" fillId="39" borderId="34" xfId="0" applyNumberFormat="1" applyFont="1" applyFill="1" applyBorder="1" applyAlignment="1" applyProtection="1">
      <alignment/>
      <protection locked="0"/>
    </xf>
    <xf numFmtId="169" fontId="4" fillId="39" borderId="25" xfId="0" applyNumberFormat="1" applyFont="1" applyFill="1" applyBorder="1" applyAlignment="1" applyProtection="1">
      <alignment/>
      <protection locked="0"/>
    </xf>
    <xf numFmtId="169" fontId="4" fillId="39" borderId="30" xfId="0" applyNumberFormat="1" applyFont="1" applyFill="1" applyBorder="1" applyAlignment="1" applyProtection="1">
      <alignment/>
      <protection locked="0"/>
    </xf>
    <xf numFmtId="0" fontId="4" fillId="39" borderId="32" xfId="0" applyFont="1" applyFill="1" applyBorder="1" applyAlignment="1">
      <alignment horizontal="center"/>
    </xf>
    <xf numFmtId="3" fontId="4" fillId="39" borderId="25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0" fontId="2" fillId="34" borderId="35" xfId="0" applyFont="1" applyFill="1" applyBorder="1" applyAlignment="1" applyProtection="1">
      <alignment horizontal="left" textRotation="75" wrapText="1"/>
      <protection locked="0"/>
    </xf>
    <xf numFmtId="0" fontId="2" fillId="0" borderId="36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167" fontId="4" fillId="0" borderId="11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>
      <alignment horizontal="center"/>
    </xf>
    <xf numFmtId="169" fontId="4" fillId="0" borderId="10" xfId="0" applyNumberFormat="1" applyFont="1" applyFill="1" applyBorder="1" applyAlignment="1" applyProtection="1">
      <alignment/>
      <protection locked="0"/>
    </xf>
    <xf numFmtId="169" fontId="4" fillId="0" borderId="11" xfId="0" applyNumberFormat="1" applyFont="1" applyFill="1" applyBorder="1" applyAlignment="1" applyProtection="1">
      <alignment/>
      <protection locked="0"/>
    </xf>
    <xf numFmtId="169" fontId="4" fillId="0" borderId="12" xfId="0" applyNumberFormat="1" applyFont="1" applyFill="1" applyBorder="1" applyAlignment="1" applyProtection="1">
      <alignment/>
      <protection locked="0"/>
    </xf>
    <xf numFmtId="0" fontId="4" fillId="0" borderId="35" xfId="0" applyFont="1" applyFill="1" applyBorder="1" applyAlignment="1">
      <alignment horizontal="center"/>
    </xf>
    <xf numFmtId="0" fontId="2" fillId="35" borderId="35" xfId="0" applyFont="1" applyFill="1" applyBorder="1" applyAlignment="1" applyProtection="1">
      <alignment horizontal="left" textRotation="75" wrapText="1"/>
      <protection locked="0"/>
    </xf>
    <xf numFmtId="164" fontId="4" fillId="0" borderId="39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166" fontId="4" fillId="0" borderId="40" xfId="0" applyNumberFormat="1" applyFont="1" applyFill="1" applyBorder="1" applyAlignment="1">
      <alignment/>
    </xf>
    <xf numFmtId="167" fontId="4" fillId="0" borderId="41" xfId="0" applyNumberFormat="1" applyFont="1" applyFill="1" applyBorder="1" applyAlignment="1">
      <alignment/>
    </xf>
    <xf numFmtId="168" fontId="4" fillId="0" borderId="41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0" fontId="4" fillId="0" borderId="43" xfId="0" applyFont="1" applyFill="1" applyBorder="1" applyAlignment="1" applyProtection="1">
      <alignment horizontal="center"/>
      <protection locked="0"/>
    </xf>
    <xf numFmtId="4" fontId="4" fillId="0" borderId="40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 applyProtection="1">
      <alignment/>
      <protection locked="0"/>
    </xf>
    <xf numFmtId="0" fontId="4" fillId="0" borderId="43" xfId="0" applyFont="1" applyFill="1" applyBorder="1" applyAlignment="1">
      <alignment horizontal="center"/>
    </xf>
    <xf numFmtId="169" fontId="4" fillId="0" borderId="42" xfId="0" applyNumberFormat="1" applyFont="1" applyFill="1" applyBorder="1" applyAlignment="1" applyProtection="1">
      <alignment/>
      <protection locked="0"/>
    </xf>
    <xf numFmtId="169" fontId="4" fillId="0" borderId="41" xfId="0" applyNumberFormat="1" applyFont="1" applyFill="1" applyBorder="1" applyAlignment="1" applyProtection="1">
      <alignment/>
      <protection locked="0"/>
    </xf>
    <xf numFmtId="169" fontId="4" fillId="0" borderId="43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22" comment="" totalsRowShown="0">
  <autoFilter ref="A9:AB22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5" comment="" totalsRowShown="0">
  <autoFilter ref="A3:AF5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tabSelected="1" zoomScale="75" zoomScaleNormal="75" zoomScalePageLayoutView="75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5"/>
  <cols>
    <col min="1" max="2" width="9.140625" style="0" customWidth="1"/>
    <col min="3" max="3" width="39.7109375" style="0" bestFit="1" customWidth="1"/>
    <col min="4" max="4" width="28.28125" style="0" bestFit="1" customWidth="1"/>
    <col min="5" max="5" width="19.00390625" style="0" bestFit="1" customWidth="1"/>
    <col min="6" max="6" width="5.7109375" style="0" hidden="1" customWidth="1"/>
    <col min="7" max="7" width="12.7109375" style="0" customWidth="1"/>
    <col min="8" max="8" width="6.00390625" style="0" hidden="1" customWidth="1"/>
    <col min="9" max="9" width="15.421875" style="0" bestFit="1" customWidth="1"/>
    <col min="10" max="12" width="9.7109375" style="0" bestFit="1" customWidth="1"/>
    <col min="13" max="13" width="9.2812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0" width="4.7109375" style="0" hidden="1" customWidth="1"/>
    <col min="31" max="31" width="5.421875" style="0" hidden="1" customWidth="1"/>
    <col min="32" max="32" width="3.7109375" style="0" hidden="1" customWidth="1"/>
    <col min="33" max="33" width="6.1406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52" t="s">
        <v>163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 ht="15">
      <c r="A2" s="151" t="s">
        <v>164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5">
      <c r="A3" s="154" t="s">
        <v>165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1:25" ht="15.75" customHeight="1">
      <c r="A4" s="155" t="s">
        <v>166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</row>
    <row r="5" spans="1:25" ht="31.5" customHeight="1">
      <c r="A5" s="156" t="s">
        <v>167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</row>
    <row r="6" spans="1:25" ht="15">
      <c r="A6" s="158" t="s">
        <v>168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</row>
    <row r="7" spans="1:25" ht="15">
      <c r="A7" s="149" t="s">
        <v>169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</row>
    <row r="8" spans="1:33" s="56" customFormat="1" ht="18">
      <c r="A8" s="9" t="s">
        <v>160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57"/>
      <c r="Q8" s="4"/>
      <c r="R8" s="4"/>
      <c r="S8" s="58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15" t="s">
        <v>10</v>
      </c>
      <c r="K9" s="16" t="s">
        <v>11</v>
      </c>
      <c r="L9" s="17" t="s">
        <v>12</v>
      </c>
      <c r="M9" s="18" t="s">
        <v>13</v>
      </c>
      <c r="N9" s="19" t="s">
        <v>14</v>
      </c>
      <c r="O9" s="20" t="s">
        <v>15</v>
      </c>
      <c r="P9" s="21" t="s">
        <v>16</v>
      </c>
      <c r="Q9" s="22" t="s">
        <v>17</v>
      </c>
      <c r="R9" s="23" t="s">
        <v>18</v>
      </c>
      <c r="S9" s="24" t="s">
        <v>19</v>
      </c>
      <c r="T9" s="25" t="s">
        <v>20</v>
      </c>
      <c r="U9" s="26" t="s">
        <v>21</v>
      </c>
      <c r="V9" s="26" t="s">
        <v>22</v>
      </c>
      <c r="W9" s="27" t="s">
        <v>23</v>
      </c>
      <c r="X9" s="28" t="s">
        <v>24</v>
      </c>
      <c r="Y9" s="29" t="s">
        <v>25</v>
      </c>
      <c r="Z9" s="29" t="s">
        <v>171</v>
      </c>
      <c r="AA9" s="30" t="s">
        <v>27</v>
      </c>
      <c r="AB9" s="159" t="s">
        <v>28</v>
      </c>
      <c r="AC9" s="28" t="s">
        <v>29</v>
      </c>
      <c r="AD9" s="29" t="s">
        <v>30</v>
      </c>
      <c r="AE9" s="30" t="s">
        <v>31</v>
      </c>
      <c r="AF9" s="32" t="s">
        <v>32</v>
      </c>
      <c r="AG9" s="28" t="s">
        <v>33</v>
      </c>
      <c r="AH9" s="33" t="s">
        <v>34</v>
      </c>
    </row>
    <row r="10" spans="1:34" s="54" customFormat="1" ht="15.75" thickBot="1">
      <c r="A10" s="34">
        <v>1</v>
      </c>
      <c r="B10" s="34">
        <v>2</v>
      </c>
      <c r="C10" s="35">
        <v>3</v>
      </c>
      <c r="D10" s="36">
        <v>4</v>
      </c>
      <c r="E10" s="36">
        <v>5</v>
      </c>
      <c r="F10" s="37"/>
      <c r="G10" s="38">
        <v>6</v>
      </c>
      <c r="H10" s="39"/>
      <c r="I10" s="40">
        <v>7</v>
      </c>
      <c r="J10" s="41">
        <v>8</v>
      </c>
      <c r="K10" s="36">
        <v>9</v>
      </c>
      <c r="L10" s="42">
        <v>10</v>
      </c>
      <c r="M10" s="43">
        <v>11</v>
      </c>
      <c r="N10" s="44">
        <v>12</v>
      </c>
      <c r="O10" s="45">
        <v>13</v>
      </c>
      <c r="P10" s="46">
        <v>14</v>
      </c>
      <c r="Q10" s="47" t="s">
        <v>35</v>
      </c>
      <c r="R10" s="48" t="s">
        <v>36</v>
      </c>
      <c r="S10" s="49">
        <v>15</v>
      </c>
      <c r="T10" s="50">
        <v>16</v>
      </c>
      <c r="U10" s="51">
        <v>17</v>
      </c>
      <c r="V10" s="51">
        <v>18</v>
      </c>
      <c r="W10" s="52">
        <v>19</v>
      </c>
      <c r="X10" s="53" t="s">
        <v>37</v>
      </c>
      <c r="Y10" s="34" t="s">
        <v>37</v>
      </c>
      <c r="Z10" s="34" t="s">
        <v>37</v>
      </c>
      <c r="AA10" s="34" t="s">
        <v>37</v>
      </c>
      <c r="AB10" s="160">
        <v>20</v>
      </c>
      <c r="AC10" s="53" t="s">
        <v>37</v>
      </c>
      <c r="AD10" s="34" t="s">
        <v>37</v>
      </c>
      <c r="AE10" s="34" t="s">
        <v>37</v>
      </c>
      <c r="AF10" s="34">
        <v>21</v>
      </c>
      <c r="AG10" s="53" t="s">
        <v>37</v>
      </c>
      <c r="AH10" s="34">
        <v>22</v>
      </c>
    </row>
    <row r="11" spans="1:35" s="3" customFormat="1" ht="12.75" customHeight="1">
      <c r="A11" s="100" t="s">
        <v>49</v>
      </c>
      <c r="B11" s="101" t="s">
        <v>50</v>
      </c>
      <c r="C11" s="102" t="s">
        <v>51</v>
      </c>
      <c r="D11" s="103" t="s">
        <v>52</v>
      </c>
      <c r="E11" s="103" t="s">
        <v>53</v>
      </c>
      <c r="F11" s="101" t="s">
        <v>43</v>
      </c>
      <c r="G11" s="104" t="s">
        <v>54</v>
      </c>
      <c r="H11" s="105" t="s">
        <v>55</v>
      </c>
      <c r="I11" s="106">
        <v>7754235184</v>
      </c>
      <c r="J11" s="107" t="s">
        <v>56</v>
      </c>
      <c r="K11" s="108" t="s">
        <v>46</v>
      </c>
      <c r="L11" s="82" t="s">
        <v>162</v>
      </c>
      <c r="M11" s="80">
        <v>3742</v>
      </c>
      <c r="N11" s="63" t="s">
        <v>47</v>
      </c>
      <c r="O11" s="109">
        <v>19.760338346</v>
      </c>
      <c r="P11" s="108" t="s">
        <v>46</v>
      </c>
      <c r="Q11" s="64"/>
      <c r="R11" s="63"/>
      <c r="S11" s="110" t="s">
        <v>47</v>
      </c>
      <c r="T11" s="96">
        <v>147017</v>
      </c>
      <c r="U11" s="65"/>
      <c r="V11" s="65"/>
      <c r="W11" s="111"/>
      <c r="X11" s="102">
        <f aca="true" t="shared" si="0" ref="X11:X22">IF(OR(K11="YES",TRIM(L11)="YES"),1,0)</f>
        <v>1</v>
      </c>
      <c r="Y11" s="103">
        <f aca="true" t="shared" si="1" ref="Y11:Y22">IF(OR(AND(ISNUMBER(M11),AND(M11&gt;0,M11&lt;600)),AND(ISNUMBER(M11),AND(M11&gt;0,N11="YES"))),1,0)</f>
        <v>1</v>
      </c>
      <c r="Z11" s="103">
        <f aca="true" t="shared" si="2" ref="Z11:Z22">IF(AND(OR(K11="YES",TRIM(L11)="YES"),(X11=0)),"Trouble",0)</f>
        <v>0</v>
      </c>
      <c r="AA11" s="103">
        <f aca="true" t="shared" si="3" ref="AA11:AA22">IF(AND(OR(AND(ISNUMBER(M11),AND(M11&gt;0,M11&lt;600)),AND(ISNUMBER(M11),AND(M11&gt;0,N11="YES"))),(Y11=0)),"Trouble",0)</f>
        <v>0</v>
      </c>
      <c r="AB11" s="161" t="str">
        <f aca="true" t="shared" si="4" ref="AB11:AB22">IF(AND(X11=1,Y11=1),"SRSA","-")</f>
        <v>SRSA</v>
      </c>
      <c r="AC11" s="102">
        <f aca="true" t="shared" si="5" ref="AC11:AC22">IF(S11="YES",1,0)</f>
        <v>1</v>
      </c>
      <c r="AD11" s="103">
        <f aca="true" t="shared" si="6" ref="AD11:AD22">IF(OR(AND(ISNUMBER(Q11),Q11&gt;=20),(AND(ISNUMBER(Q11)=FALSE,AND(ISNUMBER(O11),O11&gt;=20)))),1,0)</f>
        <v>0</v>
      </c>
      <c r="AE11" s="103">
        <f aca="true" t="shared" si="7" ref="AE11:AE22">IF(AND(AC11=1,AD11=1),"Initial",0)</f>
        <v>0</v>
      </c>
      <c r="AF11" s="112" t="str">
        <f aca="true" t="shared" si="8" ref="AF11:AF22">IF(AND(AND(AE11="Initial",AG11=0),AND(ISNUMBER(M11),M11&gt;0)),"RLIS","-")</f>
        <v>-</v>
      </c>
      <c r="AG11" s="102">
        <f aca="true" t="shared" si="9" ref="AG11:AG22">IF(AND(AB11="SRSA",AE11="Initial"),"SRSA",0)</f>
        <v>0</v>
      </c>
      <c r="AH11" s="113" t="s">
        <v>48</v>
      </c>
      <c r="AI11" s="3" t="s">
        <v>49</v>
      </c>
    </row>
    <row r="12" spans="1:35" s="3" customFormat="1" ht="12.75" customHeight="1">
      <c r="A12" s="129" t="s">
        <v>71</v>
      </c>
      <c r="B12" s="130" t="s">
        <v>72</v>
      </c>
      <c r="C12" s="131" t="s">
        <v>172</v>
      </c>
      <c r="D12" s="132" t="s">
        <v>74</v>
      </c>
      <c r="E12" s="132" t="s">
        <v>75</v>
      </c>
      <c r="F12" s="130" t="s">
        <v>43</v>
      </c>
      <c r="G12" s="133" t="s">
        <v>76</v>
      </c>
      <c r="H12" s="134"/>
      <c r="I12" s="135">
        <v>7757385196</v>
      </c>
      <c r="J12" s="136" t="s">
        <v>70</v>
      </c>
      <c r="K12" s="137" t="s">
        <v>46</v>
      </c>
      <c r="L12" s="138" t="s">
        <v>162</v>
      </c>
      <c r="M12" s="139">
        <v>9843</v>
      </c>
      <c r="N12" s="140" t="s">
        <v>47</v>
      </c>
      <c r="O12" s="141">
        <v>11.264389687</v>
      </c>
      <c r="P12" s="137" t="s">
        <v>46</v>
      </c>
      <c r="Q12" s="142"/>
      <c r="R12" s="140"/>
      <c r="S12" s="143" t="s">
        <v>47</v>
      </c>
      <c r="T12" s="144">
        <v>244701</v>
      </c>
      <c r="U12" s="145"/>
      <c r="V12" s="145"/>
      <c r="W12" s="146"/>
      <c r="X12" s="131">
        <f t="shared" si="0"/>
        <v>1</v>
      </c>
      <c r="Y12" s="132">
        <f t="shared" si="1"/>
        <v>1</v>
      </c>
      <c r="Z12" s="132">
        <f t="shared" si="2"/>
        <v>0</v>
      </c>
      <c r="AA12" s="132">
        <f t="shared" si="3"/>
        <v>0</v>
      </c>
      <c r="AB12" s="162" t="str">
        <f t="shared" si="4"/>
        <v>SRSA</v>
      </c>
      <c r="AC12" s="131">
        <f t="shared" si="5"/>
        <v>1</v>
      </c>
      <c r="AD12" s="132">
        <f t="shared" si="6"/>
        <v>0</v>
      </c>
      <c r="AE12" s="132">
        <f t="shared" si="7"/>
        <v>0</v>
      </c>
      <c r="AF12" s="147" t="str">
        <f t="shared" si="8"/>
        <v>-</v>
      </c>
      <c r="AG12" s="131">
        <f t="shared" si="9"/>
        <v>0</v>
      </c>
      <c r="AH12" s="148" t="s">
        <v>48</v>
      </c>
      <c r="AI12" s="128" t="e">
        <v>#N/A</v>
      </c>
    </row>
    <row r="13" spans="1:35" s="3" customFormat="1" ht="12.75" customHeight="1">
      <c r="A13" s="114" t="s">
        <v>77</v>
      </c>
      <c r="B13" s="115" t="s">
        <v>78</v>
      </c>
      <c r="C13" s="116" t="s">
        <v>79</v>
      </c>
      <c r="D13" s="117" t="s">
        <v>80</v>
      </c>
      <c r="E13" s="117" t="s">
        <v>81</v>
      </c>
      <c r="F13" s="115" t="s">
        <v>43</v>
      </c>
      <c r="G13" s="118" t="s">
        <v>82</v>
      </c>
      <c r="H13" s="119"/>
      <c r="I13" s="120">
        <v>7754856382</v>
      </c>
      <c r="J13" s="121" t="s">
        <v>83</v>
      </c>
      <c r="K13" s="122" t="s">
        <v>47</v>
      </c>
      <c r="L13" s="83" t="s">
        <v>162</v>
      </c>
      <c r="M13" s="81">
        <v>67</v>
      </c>
      <c r="N13" s="72" t="s">
        <v>47</v>
      </c>
      <c r="O13" s="123">
        <v>18.269230769</v>
      </c>
      <c r="P13" s="122" t="s">
        <v>46</v>
      </c>
      <c r="Q13" s="73"/>
      <c r="R13" s="72"/>
      <c r="S13" s="124" t="s">
        <v>47</v>
      </c>
      <c r="T13" s="97">
        <v>7877</v>
      </c>
      <c r="U13" s="74"/>
      <c r="V13" s="74"/>
      <c r="W13" s="125"/>
      <c r="X13" s="116">
        <f t="shared" si="0"/>
        <v>1</v>
      </c>
      <c r="Y13" s="117">
        <f t="shared" si="1"/>
        <v>1</v>
      </c>
      <c r="Z13" s="117">
        <f t="shared" si="2"/>
        <v>0</v>
      </c>
      <c r="AA13" s="117">
        <f t="shared" si="3"/>
        <v>0</v>
      </c>
      <c r="AB13" s="163" t="str">
        <f t="shared" si="4"/>
        <v>SRSA</v>
      </c>
      <c r="AC13" s="116">
        <f t="shared" si="5"/>
        <v>1</v>
      </c>
      <c r="AD13" s="117">
        <f t="shared" si="6"/>
        <v>0</v>
      </c>
      <c r="AE13" s="117">
        <f t="shared" si="7"/>
        <v>0</v>
      </c>
      <c r="AF13" s="126" t="str">
        <f t="shared" si="8"/>
        <v>-</v>
      </c>
      <c r="AG13" s="116">
        <f t="shared" si="9"/>
        <v>0</v>
      </c>
      <c r="AH13" s="127" t="s">
        <v>48</v>
      </c>
      <c r="AI13" s="3" t="s">
        <v>77</v>
      </c>
    </row>
    <row r="14" spans="1:35" s="3" customFormat="1" ht="12.75" customHeight="1">
      <c r="A14" s="114" t="s">
        <v>84</v>
      </c>
      <c r="B14" s="115" t="s">
        <v>56</v>
      </c>
      <c r="C14" s="116" t="s">
        <v>85</v>
      </c>
      <c r="D14" s="117" t="s">
        <v>86</v>
      </c>
      <c r="E14" s="117" t="s">
        <v>87</v>
      </c>
      <c r="F14" s="115" t="s">
        <v>43</v>
      </c>
      <c r="G14" s="118" t="s">
        <v>88</v>
      </c>
      <c r="H14" s="119"/>
      <c r="I14" s="120">
        <v>7752375373</v>
      </c>
      <c r="J14" s="121" t="s">
        <v>83</v>
      </c>
      <c r="K14" s="122" t="s">
        <v>47</v>
      </c>
      <c r="L14" s="83" t="s">
        <v>162</v>
      </c>
      <c r="M14" s="81">
        <v>246</v>
      </c>
      <c r="N14" s="72" t="s">
        <v>47</v>
      </c>
      <c r="O14" s="123">
        <v>8.7878787879</v>
      </c>
      <c r="P14" s="122" t="s">
        <v>46</v>
      </c>
      <c r="Q14" s="73"/>
      <c r="R14" s="72"/>
      <c r="S14" s="124" t="s">
        <v>47</v>
      </c>
      <c r="T14" s="97"/>
      <c r="U14" s="74"/>
      <c r="V14" s="74"/>
      <c r="W14" s="125"/>
      <c r="X14" s="116">
        <f t="shared" si="0"/>
        <v>1</v>
      </c>
      <c r="Y14" s="117">
        <f t="shared" si="1"/>
        <v>1</v>
      </c>
      <c r="Z14" s="117">
        <f t="shared" si="2"/>
        <v>0</v>
      </c>
      <c r="AA14" s="117">
        <f t="shared" si="3"/>
        <v>0</v>
      </c>
      <c r="AB14" s="163" t="str">
        <f t="shared" si="4"/>
        <v>SRSA</v>
      </c>
      <c r="AC14" s="116">
        <f t="shared" si="5"/>
        <v>1</v>
      </c>
      <c r="AD14" s="117">
        <f t="shared" si="6"/>
        <v>0</v>
      </c>
      <c r="AE14" s="117">
        <f t="shared" si="7"/>
        <v>0</v>
      </c>
      <c r="AF14" s="126" t="str">
        <f t="shared" si="8"/>
        <v>-</v>
      </c>
      <c r="AG14" s="116">
        <f t="shared" si="9"/>
        <v>0</v>
      </c>
      <c r="AH14" s="127" t="s">
        <v>48</v>
      </c>
      <c r="AI14" s="3" t="s">
        <v>84</v>
      </c>
    </row>
    <row r="15" spans="1:35" s="3" customFormat="1" ht="12.75" customHeight="1">
      <c r="A15" s="129" t="s">
        <v>89</v>
      </c>
      <c r="B15" s="130" t="s">
        <v>83</v>
      </c>
      <c r="C15" s="131" t="s">
        <v>173</v>
      </c>
      <c r="D15" s="132" t="s">
        <v>91</v>
      </c>
      <c r="E15" s="132" t="s">
        <v>92</v>
      </c>
      <c r="F15" s="130" t="s">
        <v>43</v>
      </c>
      <c r="G15" s="133" t="s">
        <v>93</v>
      </c>
      <c r="H15" s="134"/>
      <c r="I15" s="135">
        <v>7756238100</v>
      </c>
      <c r="J15" s="136" t="s">
        <v>70</v>
      </c>
      <c r="K15" s="137" t="s">
        <v>46</v>
      </c>
      <c r="L15" s="138" t="s">
        <v>162</v>
      </c>
      <c r="M15" s="139">
        <v>3472</v>
      </c>
      <c r="N15" s="140" t="s">
        <v>47</v>
      </c>
      <c r="O15" s="141">
        <v>14.956364731</v>
      </c>
      <c r="P15" s="137" t="s">
        <v>46</v>
      </c>
      <c r="Q15" s="142"/>
      <c r="R15" s="140"/>
      <c r="S15" s="143" t="s">
        <v>47</v>
      </c>
      <c r="T15" s="144">
        <v>101463</v>
      </c>
      <c r="U15" s="145"/>
      <c r="V15" s="145"/>
      <c r="W15" s="146"/>
      <c r="X15" s="131">
        <f t="shared" si="0"/>
        <v>1</v>
      </c>
      <c r="Y15" s="132">
        <f t="shared" si="1"/>
        <v>1</v>
      </c>
      <c r="Z15" s="132">
        <f t="shared" si="2"/>
        <v>0</v>
      </c>
      <c r="AA15" s="132">
        <f t="shared" si="3"/>
        <v>0</v>
      </c>
      <c r="AB15" s="162" t="str">
        <f t="shared" si="4"/>
        <v>SRSA</v>
      </c>
      <c r="AC15" s="131">
        <f t="shared" si="5"/>
        <v>1</v>
      </c>
      <c r="AD15" s="132">
        <f t="shared" si="6"/>
        <v>0</v>
      </c>
      <c r="AE15" s="132">
        <f t="shared" si="7"/>
        <v>0</v>
      </c>
      <c r="AF15" s="147" t="str">
        <f t="shared" si="8"/>
        <v>-</v>
      </c>
      <c r="AG15" s="131">
        <f t="shared" si="9"/>
        <v>0</v>
      </c>
      <c r="AH15" s="148" t="s">
        <v>48</v>
      </c>
      <c r="AI15" s="128" t="e">
        <v>#N/A</v>
      </c>
    </row>
    <row r="16" spans="1:35" s="3" customFormat="1" ht="12.75" customHeight="1">
      <c r="A16" s="114" t="s">
        <v>94</v>
      </c>
      <c r="B16" s="115" t="s">
        <v>95</v>
      </c>
      <c r="C16" s="116" t="s">
        <v>96</v>
      </c>
      <c r="D16" s="117" t="s">
        <v>97</v>
      </c>
      <c r="E16" s="117" t="s">
        <v>98</v>
      </c>
      <c r="F16" s="115" t="s">
        <v>43</v>
      </c>
      <c r="G16" s="118" t="s">
        <v>99</v>
      </c>
      <c r="H16" s="119" t="s">
        <v>100</v>
      </c>
      <c r="I16" s="120">
        <v>7756352886</v>
      </c>
      <c r="J16" s="121" t="s">
        <v>70</v>
      </c>
      <c r="K16" s="122" t="s">
        <v>46</v>
      </c>
      <c r="L16" s="83" t="s">
        <v>162</v>
      </c>
      <c r="M16" s="81">
        <v>1093</v>
      </c>
      <c r="N16" s="72" t="s">
        <v>47</v>
      </c>
      <c r="O16" s="123">
        <v>13.815187557</v>
      </c>
      <c r="P16" s="122" t="s">
        <v>46</v>
      </c>
      <c r="Q16" s="73"/>
      <c r="R16" s="72"/>
      <c r="S16" s="124" t="s">
        <v>47</v>
      </c>
      <c r="T16" s="97">
        <v>42356</v>
      </c>
      <c r="U16" s="74"/>
      <c r="V16" s="74"/>
      <c r="W16" s="125"/>
      <c r="X16" s="116">
        <f t="shared" si="0"/>
        <v>1</v>
      </c>
      <c r="Y16" s="117">
        <f t="shared" si="1"/>
        <v>1</v>
      </c>
      <c r="Z16" s="117">
        <f t="shared" si="2"/>
        <v>0</v>
      </c>
      <c r="AA16" s="117">
        <f t="shared" si="3"/>
        <v>0</v>
      </c>
      <c r="AB16" s="163" t="str">
        <f t="shared" si="4"/>
        <v>SRSA</v>
      </c>
      <c r="AC16" s="116">
        <f t="shared" si="5"/>
        <v>1</v>
      </c>
      <c r="AD16" s="117">
        <f t="shared" si="6"/>
        <v>0</v>
      </c>
      <c r="AE16" s="117">
        <f t="shared" si="7"/>
        <v>0</v>
      </c>
      <c r="AF16" s="126" t="str">
        <f t="shared" si="8"/>
        <v>-</v>
      </c>
      <c r="AG16" s="116">
        <f t="shared" si="9"/>
        <v>0</v>
      </c>
      <c r="AH16" s="127" t="s">
        <v>48</v>
      </c>
      <c r="AI16" s="3" t="s">
        <v>94</v>
      </c>
    </row>
    <row r="17" spans="1:35" s="3" customFormat="1" ht="12.75" customHeight="1">
      <c r="A17" s="114" t="s">
        <v>101</v>
      </c>
      <c r="B17" s="115" t="s">
        <v>102</v>
      </c>
      <c r="C17" s="116" t="s">
        <v>103</v>
      </c>
      <c r="D17" s="117" t="s">
        <v>104</v>
      </c>
      <c r="E17" s="117" t="s">
        <v>105</v>
      </c>
      <c r="F17" s="115" t="s">
        <v>43</v>
      </c>
      <c r="G17" s="118" t="s">
        <v>106</v>
      </c>
      <c r="H17" s="119" t="s">
        <v>107</v>
      </c>
      <c r="I17" s="120">
        <v>7757284471</v>
      </c>
      <c r="J17" s="121" t="s">
        <v>83</v>
      </c>
      <c r="K17" s="122" t="s">
        <v>47</v>
      </c>
      <c r="L17" s="83" t="s">
        <v>162</v>
      </c>
      <c r="M17" s="81">
        <v>960</v>
      </c>
      <c r="N17" s="72" t="s">
        <v>47</v>
      </c>
      <c r="O17" s="123">
        <v>15.480769231</v>
      </c>
      <c r="P17" s="122" t="s">
        <v>46</v>
      </c>
      <c r="Q17" s="73"/>
      <c r="R17" s="72"/>
      <c r="S17" s="124" t="s">
        <v>47</v>
      </c>
      <c r="T17" s="97">
        <v>37076</v>
      </c>
      <c r="U17" s="74"/>
      <c r="V17" s="74"/>
      <c r="W17" s="125"/>
      <c r="X17" s="116">
        <f t="shared" si="0"/>
        <v>1</v>
      </c>
      <c r="Y17" s="117">
        <f t="shared" si="1"/>
        <v>1</v>
      </c>
      <c r="Z17" s="117">
        <f t="shared" si="2"/>
        <v>0</v>
      </c>
      <c r="AA17" s="117">
        <f t="shared" si="3"/>
        <v>0</v>
      </c>
      <c r="AB17" s="163" t="str">
        <f t="shared" si="4"/>
        <v>SRSA</v>
      </c>
      <c r="AC17" s="116">
        <f t="shared" si="5"/>
        <v>1</v>
      </c>
      <c r="AD17" s="117">
        <f t="shared" si="6"/>
        <v>0</v>
      </c>
      <c r="AE17" s="117">
        <f t="shared" si="7"/>
        <v>0</v>
      </c>
      <c r="AF17" s="126" t="str">
        <f t="shared" si="8"/>
        <v>-</v>
      </c>
      <c r="AG17" s="116">
        <f t="shared" si="9"/>
        <v>0</v>
      </c>
      <c r="AH17" s="127" t="s">
        <v>48</v>
      </c>
      <c r="AI17" s="3" t="s">
        <v>101</v>
      </c>
    </row>
    <row r="18" spans="1:35" s="3" customFormat="1" ht="12.75" customHeight="1">
      <c r="A18" s="114" t="s">
        <v>115</v>
      </c>
      <c r="B18" s="115" t="s">
        <v>116</v>
      </c>
      <c r="C18" s="116" t="s">
        <v>117</v>
      </c>
      <c r="D18" s="117" t="s">
        <v>118</v>
      </c>
      <c r="E18" s="117" t="s">
        <v>119</v>
      </c>
      <c r="F18" s="115" t="s">
        <v>43</v>
      </c>
      <c r="G18" s="118" t="s">
        <v>120</v>
      </c>
      <c r="H18" s="119"/>
      <c r="I18" s="120">
        <v>7759452403</v>
      </c>
      <c r="J18" s="121" t="s">
        <v>70</v>
      </c>
      <c r="K18" s="122" t="s">
        <v>46</v>
      </c>
      <c r="L18" s="83" t="s">
        <v>162</v>
      </c>
      <c r="M18" s="81">
        <v>482</v>
      </c>
      <c r="N18" s="72" t="s">
        <v>47</v>
      </c>
      <c r="O18" s="123">
        <v>22.786885246</v>
      </c>
      <c r="P18" s="122" t="s">
        <v>47</v>
      </c>
      <c r="Q18" s="73"/>
      <c r="R18" s="72"/>
      <c r="S18" s="124" t="s">
        <v>47</v>
      </c>
      <c r="T18" s="97">
        <v>43974</v>
      </c>
      <c r="U18" s="74"/>
      <c r="V18" s="74"/>
      <c r="W18" s="125"/>
      <c r="X18" s="116">
        <f t="shared" si="0"/>
        <v>1</v>
      </c>
      <c r="Y18" s="117">
        <f t="shared" si="1"/>
        <v>1</v>
      </c>
      <c r="Z18" s="117">
        <f t="shared" si="2"/>
        <v>0</v>
      </c>
      <c r="AA18" s="117">
        <f t="shared" si="3"/>
        <v>0</v>
      </c>
      <c r="AB18" s="163" t="str">
        <f t="shared" si="4"/>
        <v>SRSA</v>
      </c>
      <c r="AC18" s="116">
        <f t="shared" si="5"/>
        <v>1</v>
      </c>
      <c r="AD18" s="117">
        <f t="shared" si="6"/>
        <v>1</v>
      </c>
      <c r="AE18" s="117" t="str">
        <f t="shared" si="7"/>
        <v>Initial</v>
      </c>
      <c r="AF18" s="126" t="str">
        <f t="shared" si="8"/>
        <v>-</v>
      </c>
      <c r="AG18" s="116" t="str">
        <f t="shared" si="9"/>
        <v>SRSA</v>
      </c>
      <c r="AH18" s="127" t="s">
        <v>48</v>
      </c>
      <c r="AI18" s="3" t="s">
        <v>115</v>
      </c>
    </row>
    <row r="19" spans="1:35" s="3" customFormat="1" ht="12.75" customHeight="1">
      <c r="A19" s="129" t="s">
        <v>121</v>
      </c>
      <c r="B19" s="130" t="s">
        <v>122</v>
      </c>
      <c r="C19" s="131" t="s">
        <v>174</v>
      </c>
      <c r="D19" s="132" t="s">
        <v>124</v>
      </c>
      <c r="E19" s="132" t="s">
        <v>125</v>
      </c>
      <c r="F19" s="130" t="s">
        <v>43</v>
      </c>
      <c r="G19" s="133" t="s">
        <v>126</v>
      </c>
      <c r="H19" s="134"/>
      <c r="I19" s="135">
        <v>7754826258</v>
      </c>
      <c r="J19" s="136" t="s">
        <v>127</v>
      </c>
      <c r="K19" s="137" t="s">
        <v>46</v>
      </c>
      <c r="L19" s="138" t="s">
        <v>162</v>
      </c>
      <c r="M19" s="139">
        <v>5401</v>
      </c>
      <c r="N19" s="140" t="s">
        <v>47</v>
      </c>
      <c r="O19" s="141">
        <v>26.540057453</v>
      </c>
      <c r="P19" s="137" t="s">
        <v>47</v>
      </c>
      <c r="Q19" s="142"/>
      <c r="R19" s="140"/>
      <c r="S19" s="143" t="s">
        <v>46</v>
      </c>
      <c r="T19" s="144">
        <v>198315</v>
      </c>
      <c r="U19" s="145"/>
      <c r="V19" s="145"/>
      <c r="W19" s="146"/>
      <c r="X19" s="131">
        <f t="shared" si="0"/>
        <v>1</v>
      </c>
      <c r="Y19" s="132">
        <f t="shared" si="1"/>
        <v>1</v>
      </c>
      <c r="Z19" s="132">
        <f t="shared" si="2"/>
        <v>0</v>
      </c>
      <c r="AA19" s="132">
        <f t="shared" si="3"/>
        <v>0</v>
      </c>
      <c r="AB19" s="162" t="str">
        <f t="shared" si="4"/>
        <v>SRSA</v>
      </c>
      <c r="AC19" s="131">
        <f t="shared" si="5"/>
        <v>0</v>
      </c>
      <c r="AD19" s="132">
        <f t="shared" si="6"/>
        <v>1</v>
      </c>
      <c r="AE19" s="132">
        <f t="shared" si="7"/>
        <v>0</v>
      </c>
      <c r="AF19" s="147" t="str">
        <f t="shared" si="8"/>
        <v>-</v>
      </c>
      <c r="AG19" s="131">
        <f t="shared" si="9"/>
        <v>0</v>
      </c>
      <c r="AH19" s="148" t="s">
        <v>48</v>
      </c>
      <c r="AI19" s="128" t="e">
        <v>#N/A</v>
      </c>
    </row>
    <row r="20" spans="1:35" s="3" customFormat="1" ht="12.75" customHeight="1">
      <c r="A20" s="114" t="s">
        <v>128</v>
      </c>
      <c r="B20" s="115" t="s">
        <v>129</v>
      </c>
      <c r="C20" s="116" t="s">
        <v>130</v>
      </c>
      <c r="D20" s="117" t="s">
        <v>131</v>
      </c>
      <c r="E20" s="117" t="s">
        <v>132</v>
      </c>
      <c r="F20" s="115" t="s">
        <v>43</v>
      </c>
      <c r="G20" s="118" t="s">
        <v>133</v>
      </c>
      <c r="H20" s="119"/>
      <c r="I20" s="120">
        <v>7752737819</v>
      </c>
      <c r="J20" s="121" t="s">
        <v>83</v>
      </c>
      <c r="K20" s="122" t="s">
        <v>47</v>
      </c>
      <c r="L20" s="83" t="s">
        <v>162</v>
      </c>
      <c r="M20" s="81">
        <v>699</v>
      </c>
      <c r="N20" s="72" t="s">
        <v>47</v>
      </c>
      <c r="O20" s="123">
        <v>21.413276231</v>
      </c>
      <c r="P20" s="122" t="s">
        <v>47</v>
      </c>
      <c r="Q20" s="73"/>
      <c r="R20" s="72"/>
      <c r="S20" s="124" t="s">
        <v>47</v>
      </c>
      <c r="T20" s="97">
        <v>33626</v>
      </c>
      <c r="U20" s="74"/>
      <c r="V20" s="74"/>
      <c r="W20" s="125"/>
      <c r="X20" s="116">
        <f t="shared" si="0"/>
        <v>1</v>
      </c>
      <c r="Y20" s="117">
        <f t="shared" si="1"/>
        <v>1</v>
      </c>
      <c r="Z20" s="117">
        <f t="shared" si="2"/>
        <v>0</v>
      </c>
      <c r="AA20" s="117">
        <f t="shared" si="3"/>
        <v>0</v>
      </c>
      <c r="AB20" s="163" t="str">
        <f t="shared" si="4"/>
        <v>SRSA</v>
      </c>
      <c r="AC20" s="116">
        <f t="shared" si="5"/>
        <v>1</v>
      </c>
      <c r="AD20" s="117">
        <f t="shared" si="6"/>
        <v>1</v>
      </c>
      <c r="AE20" s="117" t="str">
        <f t="shared" si="7"/>
        <v>Initial</v>
      </c>
      <c r="AF20" s="126" t="str">
        <f t="shared" si="8"/>
        <v>-</v>
      </c>
      <c r="AG20" s="116" t="str">
        <f t="shared" si="9"/>
        <v>SRSA</v>
      </c>
      <c r="AH20" s="127" t="s">
        <v>48</v>
      </c>
      <c r="AI20" s="3" t="s">
        <v>128</v>
      </c>
    </row>
    <row r="21" spans="1:35" s="3" customFormat="1" ht="12.75" customHeight="1">
      <c r="A21" s="114" t="s">
        <v>140</v>
      </c>
      <c r="B21" s="115" t="s">
        <v>141</v>
      </c>
      <c r="C21" s="116" t="s">
        <v>142</v>
      </c>
      <c r="D21" s="117" t="s">
        <v>143</v>
      </c>
      <c r="E21" s="117" t="s">
        <v>144</v>
      </c>
      <c r="F21" s="115" t="s">
        <v>43</v>
      </c>
      <c r="G21" s="118" t="s">
        <v>145</v>
      </c>
      <c r="H21" s="119"/>
      <c r="I21" s="120">
        <v>7758470983</v>
      </c>
      <c r="J21" s="121" t="s">
        <v>95</v>
      </c>
      <c r="K21" s="122" t="s">
        <v>47</v>
      </c>
      <c r="L21" s="83" t="s">
        <v>162</v>
      </c>
      <c r="M21" s="81">
        <v>410</v>
      </c>
      <c r="N21" s="72" t="s">
        <v>46</v>
      </c>
      <c r="O21" s="123">
        <v>12.147505423</v>
      </c>
      <c r="P21" s="122" t="s">
        <v>46</v>
      </c>
      <c r="Q21" s="73"/>
      <c r="R21" s="72"/>
      <c r="S21" s="124" t="s">
        <v>47</v>
      </c>
      <c r="T21" s="97">
        <v>8192</v>
      </c>
      <c r="U21" s="74"/>
      <c r="V21" s="74"/>
      <c r="W21" s="125"/>
      <c r="X21" s="116">
        <f t="shared" si="0"/>
        <v>1</v>
      </c>
      <c r="Y21" s="117">
        <f t="shared" si="1"/>
        <v>1</v>
      </c>
      <c r="Z21" s="117">
        <f t="shared" si="2"/>
        <v>0</v>
      </c>
      <c r="AA21" s="117">
        <f t="shared" si="3"/>
        <v>0</v>
      </c>
      <c r="AB21" s="163" t="str">
        <f t="shared" si="4"/>
        <v>SRSA</v>
      </c>
      <c r="AC21" s="116">
        <f t="shared" si="5"/>
        <v>1</v>
      </c>
      <c r="AD21" s="117">
        <f t="shared" si="6"/>
        <v>0</v>
      </c>
      <c r="AE21" s="117">
        <f t="shared" si="7"/>
        <v>0</v>
      </c>
      <c r="AF21" s="126" t="str">
        <f t="shared" si="8"/>
        <v>-</v>
      </c>
      <c r="AG21" s="116">
        <f t="shared" si="9"/>
        <v>0</v>
      </c>
      <c r="AH21" s="127" t="s">
        <v>48</v>
      </c>
      <c r="AI21" s="3" t="s">
        <v>140</v>
      </c>
    </row>
    <row r="22" spans="1:35" s="3" customFormat="1" ht="12.75" customHeight="1">
      <c r="A22" s="164" t="s">
        <v>154</v>
      </c>
      <c r="B22" s="165" t="s">
        <v>155</v>
      </c>
      <c r="C22" s="166" t="s">
        <v>156</v>
      </c>
      <c r="D22" s="167" t="s">
        <v>157</v>
      </c>
      <c r="E22" s="167" t="s">
        <v>158</v>
      </c>
      <c r="F22" s="165" t="s">
        <v>43</v>
      </c>
      <c r="G22" s="168" t="s">
        <v>159</v>
      </c>
      <c r="H22" s="169"/>
      <c r="I22" s="170">
        <v>7752894851</v>
      </c>
      <c r="J22" s="171" t="s">
        <v>70</v>
      </c>
      <c r="K22" s="172" t="s">
        <v>46</v>
      </c>
      <c r="L22" s="173" t="s">
        <v>162</v>
      </c>
      <c r="M22" s="174">
        <v>1427</v>
      </c>
      <c r="N22" s="175" t="s">
        <v>47</v>
      </c>
      <c r="O22" s="176">
        <v>15.70855615</v>
      </c>
      <c r="P22" s="172" t="s">
        <v>46</v>
      </c>
      <c r="Q22" s="177"/>
      <c r="R22" s="175"/>
      <c r="S22" s="178" t="s">
        <v>47</v>
      </c>
      <c r="T22" s="179">
        <v>57646</v>
      </c>
      <c r="U22" s="180"/>
      <c r="V22" s="180"/>
      <c r="W22" s="181"/>
      <c r="X22" s="166">
        <f t="shared" si="0"/>
        <v>1</v>
      </c>
      <c r="Y22" s="167">
        <f t="shared" si="1"/>
        <v>1</v>
      </c>
      <c r="Z22" s="167">
        <f t="shared" si="2"/>
        <v>0</v>
      </c>
      <c r="AA22" s="167">
        <f t="shared" si="3"/>
        <v>0</v>
      </c>
      <c r="AB22" s="182" t="str">
        <f t="shared" si="4"/>
        <v>SRSA</v>
      </c>
      <c r="AC22" s="116">
        <f t="shared" si="5"/>
        <v>1</v>
      </c>
      <c r="AD22" s="117">
        <f t="shared" si="6"/>
        <v>0</v>
      </c>
      <c r="AE22" s="117">
        <f t="shared" si="7"/>
        <v>0</v>
      </c>
      <c r="AF22" s="126" t="str">
        <f t="shared" si="8"/>
        <v>-</v>
      </c>
      <c r="AG22" s="116">
        <f t="shared" si="9"/>
        <v>0</v>
      </c>
      <c r="AH22" s="127" t="s">
        <v>48</v>
      </c>
      <c r="AI22" s="3" t="s">
        <v>154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"/>
  <sheetViews>
    <sheetView zoomScale="75" zoomScaleNormal="75" zoomScalePageLayoutView="75" workbookViewId="0" topLeftCell="A1">
      <selection activeCell="A1" sqref="A1:Y1"/>
    </sheetView>
  </sheetViews>
  <sheetFormatPr defaultColWidth="11.421875" defaultRowHeight="15"/>
  <cols>
    <col min="1" max="1" width="9.140625" style="0" customWidth="1"/>
    <col min="2" max="2" width="9.421875" style="0" customWidth="1"/>
    <col min="3" max="3" width="29.28125" style="0" bestFit="1" customWidth="1"/>
    <col min="4" max="4" width="25.421875" style="0" bestFit="1" customWidth="1"/>
    <col min="5" max="5" width="11.421875" style="0" bestFit="1" customWidth="1"/>
    <col min="6" max="6" width="5.7109375" style="0" hidden="1" customWidth="1"/>
    <col min="7" max="7" width="12.7109375" style="0" customWidth="1"/>
    <col min="8" max="8" width="6.00390625" style="0" hidden="1" customWidth="1"/>
    <col min="9" max="9" width="15.421875" style="0" bestFit="1" customWidth="1"/>
    <col min="10" max="10" width="9.7109375" style="0" bestFit="1" customWidth="1"/>
    <col min="11" max="12" width="9.7109375" style="0" hidden="1" customWidth="1"/>
    <col min="13" max="13" width="8.85156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4.7109375" style="0" hidden="1" customWidth="1"/>
    <col min="34" max="34" width="5.7109375" style="0" hidden="1" customWidth="1"/>
  </cols>
  <sheetData>
    <row r="1" spans="1:25" ht="15.75">
      <c r="A1" s="152" t="s">
        <v>170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33" s="56" customFormat="1" ht="18">
      <c r="A2" s="9" t="s">
        <v>160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7"/>
      <c r="Q2" s="4"/>
      <c r="R2" s="4"/>
      <c r="S2" s="58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5" t="s">
        <v>10</v>
      </c>
      <c r="K3" s="16" t="s">
        <v>11</v>
      </c>
      <c r="L3" s="17" t="s">
        <v>12</v>
      </c>
      <c r="M3" s="18" t="s">
        <v>13</v>
      </c>
      <c r="N3" s="19" t="s">
        <v>14</v>
      </c>
      <c r="O3" s="20" t="s">
        <v>15</v>
      </c>
      <c r="P3" s="21" t="s">
        <v>16</v>
      </c>
      <c r="Q3" s="22" t="s">
        <v>17</v>
      </c>
      <c r="R3" s="23" t="s">
        <v>18</v>
      </c>
      <c r="S3" s="24" t="s">
        <v>19</v>
      </c>
      <c r="T3" s="25" t="s">
        <v>20</v>
      </c>
      <c r="U3" s="26" t="s">
        <v>21</v>
      </c>
      <c r="V3" s="26" t="s">
        <v>22</v>
      </c>
      <c r="W3" s="27" t="s">
        <v>23</v>
      </c>
      <c r="X3" s="28" t="s">
        <v>24</v>
      </c>
      <c r="Y3" s="29" t="s">
        <v>25</v>
      </c>
      <c r="Z3" s="29" t="s">
        <v>171</v>
      </c>
      <c r="AA3" s="30" t="s">
        <v>27</v>
      </c>
      <c r="AB3" s="31" t="s">
        <v>28</v>
      </c>
      <c r="AC3" s="28" t="s">
        <v>29</v>
      </c>
      <c r="AD3" s="29" t="s">
        <v>30</v>
      </c>
      <c r="AE3" s="30" t="s">
        <v>31</v>
      </c>
      <c r="AF3" s="183" t="s">
        <v>32</v>
      </c>
      <c r="AG3" s="28" t="s">
        <v>33</v>
      </c>
      <c r="AH3" s="33" t="s">
        <v>34</v>
      </c>
    </row>
    <row r="4" spans="1:34" s="54" customFormat="1" ht="15.75" thickBot="1">
      <c r="A4" s="34">
        <v>1</v>
      </c>
      <c r="B4" s="34">
        <v>2</v>
      </c>
      <c r="C4" s="35">
        <v>3</v>
      </c>
      <c r="D4" s="36">
        <v>4</v>
      </c>
      <c r="E4" s="36">
        <v>5</v>
      </c>
      <c r="F4" s="37"/>
      <c r="G4" s="38">
        <v>6</v>
      </c>
      <c r="H4" s="39"/>
      <c r="I4" s="40">
        <v>7</v>
      </c>
      <c r="J4" s="41">
        <v>8</v>
      </c>
      <c r="K4" s="36">
        <v>9</v>
      </c>
      <c r="L4" s="42">
        <v>10</v>
      </c>
      <c r="M4" s="43">
        <v>11</v>
      </c>
      <c r="N4" s="44">
        <v>12</v>
      </c>
      <c r="O4" s="45">
        <v>13</v>
      </c>
      <c r="P4" s="46">
        <v>14</v>
      </c>
      <c r="Q4" s="47" t="s">
        <v>35</v>
      </c>
      <c r="R4" s="48" t="s">
        <v>36</v>
      </c>
      <c r="S4" s="49">
        <v>15</v>
      </c>
      <c r="T4" s="50">
        <v>16</v>
      </c>
      <c r="U4" s="51">
        <v>17</v>
      </c>
      <c r="V4" s="51">
        <v>18</v>
      </c>
      <c r="W4" s="52">
        <v>19</v>
      </c>
      <c r="X4" s="53" t="s">
        <v>37</v>
      </c>
      <c r="Y4" s="34" t="s">
        <v>37</v>
      </c>
      <c r="Z4" s="34" t="s">
        <v>37</v>
      </c>
      <c r="AA4" s="34" t="s">
        <v>37</v>
      </c>
      <c r="AB4" s="34">
        <v>20</v>
      </c>
      <c r="AC4" s="53" t="s">
        <v>37</v>
      </c>
      <c r="AD4" s="34" t="s">
        <v>37</v>
      </c>
      <c r="AE4" s="34" t="s">
        <v>37</v>
      </c>
      <c r="AF4" s="160">
        <v>21</v>
      </c>
      <c r="AG4" s="53" t="s">
        <v>37</v>
      </c>
      <c r="AH4" s="34">
        <v>22</v>
      </c>
    </row>
    <row r="5" spans="1:34" s="3" customFormat="1" ht="12.75" customHeight="1">
      <c r="A5" s="184" t="s">
        <v>108</v>
      </c>
      <c r="B5" s="185" t="s">
        <v>109</v>
      </c>
      <c r="C5" s="186" t="s">
        <v>110</v>
      </c>
      <c r="D5" s="187" t="s">
        <v>111</v>
      </c>
      <c r="E5" s="187" t="s">
        <v>112</v>
      </c>
      <c r="F5" s="185" t="s">
        <v>43</v>
      </c>
      <c r="G5" s="188" t="s">
        <v>113</v>
      </c>
      <c r="H5" s="189" t="s">
        <v>114</v>
      </c>
      <c r="I5" s="190">
        <v>7754636800</v>
      </c>
      <c r="J5" s="191" t="s">
        <v>70</v>
      </c>
      <c r="K5" s="192" t="s">
        <v>46</v>
      </c>
      <c r="L5" s="193" t="s">
        <v>161</v>
      </c>
      <c r="M5" s="194">
        <v>8160</v>
      </c>
      <c r="N5" s="195" t="s">
        <v>47</v>
      </c>
      <c r="O5" s="196">
        <v>20.726915521</v>
      </c>
      <c r="P5" s="192" t="s">
        <v>47</v>
      </c>
      <c r="Q5" s="197"/>
      <c r="R5" s="195"/>
      <c r="S5" s="198" t="s">
        <v>47</v>
      </c>
      <c r="T5" s="199">
        <v>210417</v>
      </c>
      <c r="U5" s="200"/>
      <c r="V5" s="200"/>
      <c r="W5" s="201"/>
      <c r="X5" s="186">
        <f>IF(OR(K5="YES",TRIM(L5)="YES"),1,0)</f>
        <v>0</v>
      </c>
      <c r="Y5" s="187">
        <f>IF(OR(AND(ISNUMBER(M5),AND(M5&gt;0,M5&lt;600)),AND(ISNUMBER(M5),AND(M5&gt;0,N5="YES"))),1,0)</f>
        <v>1</v>
      </c>
      <c r="Z5" s="187">
        <f>IF(AND(OR(K5="YES",TRIM(L5)="YES"),(X5=0)),"Trouble",0)</f>
        <v>0</v>
      </c>
      <c r="AA5" s="187">
        <f>IF(AND(OR(AND(ISNUMBER(M5),AND(M5&gt;0,M5&lt;600)),AND(ISNUMBER(M5),AND(M5&gt;0,N5="YES"))),(Y5=0)),"Trouble",0)</f>
        <v>0</v>
      </c>
      <c r="AB5" s="202" t="str">
        <f>IF(AND(X5=1,Y5=1),"SRSA","-")</f>
        <v>-</v>
      </c>
      <c r="AC5" s="186">
        <f>IF(S5="YES",1,0)</f>
        <v>1</v>
      </c>
      <c r="AD5" s="187">
        <f>IF(OR(AND(ISNUMBER(Q5),Q5&gt;=20),(AND(ISNUMBER(Q5)=FALSE,AND(ISNUMBER(O5),O5&gt;=20)))),1,0)</f>
        <v>1</v>
      </c>
      <c r="AE5" s="187" t="str">
        <f>IF(AND(AC5=1,AD5=1),"Initial",0)</f>
        <v>Initial</v>
      </c>
      <c r="AF5" s="203" t="str">
        <f>IF(AND(AND(AE5="Initial",AG5=0),AND(ISNUMBER(M5),M5&gt;0)),"RLIS","-")</f>
        <v>RLIS</v>
      </c>
      <c r="AG5" s="102">
        <f>IF(AND(AB5="SRSA",AE5="Initial"),"SRSA",0)</f>
        <v>0</v>
      </c>
      <c r="AH5" s="113" t="s">
        <v>48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7.7109375" style="56" customWidth="1"/>
    <col min="2" max="2" width="8.00390625" style="56" bestFit="1" customWidth="1"/>
    <col min="3" max="3" width="35.28125" style="56" bestFit="1" customWidth="1"/>
    <col min="4" max="4" width="25.421875" style="56" bestFit="1" customWidth="1"/>
    <col min="5" max="5" width="17.00390625" style="56" bestFit="1" customWidth="1"/>
    <col min="6" max="6" width="5.7109375" style="56" hidden="1" customWidth="1"/>
    <col min="7" max="7" width="7.00390625" style="56" customWidth="1"/>
    <col min="8" max="8" width="6.00390625" style="56" hidden="1" customWidth="1"/>
    <col min="9" max="9" width="15.421875" style="56" bestFit="1" customWidth="1"/>
    <col min="10" max="10" width="9.421875" style="56" bestFit="1" customWidth="1"/>
    <col min="11" max="12" width="5.7109375" style="56" bestFit="1" customWidth="1"/>
    <col min="13" max="13" width="11.140625" style="56" bestFit="1" customWidth="1"/>
    <col min="14" max="14" width="5.7109375" style="56" bestFit="1" customWidth="1"/>
    <col min="15" max="15" width="6.57421875" style="56" bestFit="1" customWidth="1"/>
    <col min="16" max="16" width="5.7109375" style="56" bestFit="1" customWidth="1"/>
    <col min="17" max="17" width="5.7109375" style="56" hidden="1" customWidth="1"/>
    <col min="18" max="18" width="7.7109375" style="56" hidden="1" customWidth="1"/>
    <col min="19" max="19" width="5.7109375" style="56" bestFit="1" customWidth="1"/>
    <col min="20" max="20" width="11.57421875" style="56" bestFit="1" customWidth="1"/>
    <col min="21" max="23" width="7.7109375" style="56" bestFit="1" customWidth="1"/>
    <col min="24" max="27" width="4.7109375" style="56" hidden="1" customWidth="1"/>
    <col min="28" max="28" width="6.421875" style="56" customWidth="1"/>
    <col min="29" max="30" width="4.7109375" style="56" hidden="1" customWidth="1"/>
    <col min="31" max="31" width="5.421875" style="56" hidden="1" customWidth="1"/>
    <col min="32" max="32" width="6.421875" style="56" customWidth="1"/>
    <col min="33" max="33" width="6.140625" style="56" hidden="1" customWidth="1"/>
    <col min="34" max="34" width="5.7109375" style="56" hidden="1" customWidth="1"/>
    <col min="35" max="16384" width="8.8515625" style="56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160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7"/>
      <c r="Q2" s="4"/>
      <c r="R2" s="4"/>
      <c r="S2" s="58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15" t="s">
        <v>10</v>
      </c>
      <c r="K3" s="16" t="s">
        <v>11</v>
      </c>
      <c r="L3" s="17" t="s">
        <v>12</v>
      </c>
      <c r="M3" s="18" t="s">
        <v>13</v>
      </c>
      <c r="N3" s="19" t="s">
        <v>14</v>
      </c>
      <c r="O3" s="20" t="s">
        <v>15</v>
      </c>
      <c r="P3" s="21" t="s">
        <v>16</v>
      </c>
      <c r="Q3" s="22" t="s">
        <v>17</v>
      </c>
      <c r="R3" s="23" t="s">
        <v>18</v>
      </c>
      <c r="S3" s="24" t="s">
        <v>19</v>
      </c>
      <c r="T3" s="25" t="s">
        <v>20</v>
      </c>
      <c r="U3" s="26" t="s">
        <v>21</v>
      </c>
      <c r="V3" s="26" t="s">
        <v>22</v>
      </c>
      <c r="W3" s="27" t="s">
        <v>23</v>
      </c>
      <c r="X3" s="28" t="s">
        <v>24</v>
      </c>
      <c r="Y3" s="29" t="s">
        <v>25</v>
      </c>
      <c r="Z3" s="29" t="s">
        <v>26</v>
      </c>
      <c r="AA3" s="30" t="s">
        <v>27</v>
      </c>
      <c r="AB3" s="31" t="s">
        <v>28</v>
      </c>
      <c r="AC3" s="28" t="s">
        <v>29</v>
      </c>
      <c r="AD3" s="29" t="s">
        <v>30</v>
      </c>
      <c r="AE3" s="30" t="s">
        <v>31</v>
      </c>
      <c r="AF3" s="32" t="s">
        <v>32</v>
      </c>
      <c r="AG3" s="28" t="s">
        <v>33</v>
      </c>
      <c r="AH3" s="33" t="s">
        <v>34</v>
      </c>
    </row>
    <row r="4" spans="1:34" s="54" customFormat="1" ht="15.75" thickBot="1">
      <c r="A4" s="34">
        <v>1</v>
      </c>
      <c r="B4" s="34">
        <v>2</v>
      </c>
      <c r="C4" s="35">
        <v>3</v>
      </c>
      <c r="D4" s="36">
        <v>4</v>
      </c>
      <c r="E4" s="36">
        <v>5</v>
      </c>
      <c r="F4" s="37"/>
      <c r="G4" s="38">
        <v>6</v>
      </c>
      <c r="H4" s="39"/>
      <c r="I4" s="40">
        <v>7</v>
      </c>
      <c r="J4" s="41">
        <v>8</v>
      </c>
      <c r="K4" s="36">
        <v>9</v>
      </c>
      <c r="L4" s="42">
        <v>10</v>
      </c>
      <c r="M4" s="43">
        <v>11</v>
      </c>
      <c r="N4" s="44">
        <v>12</v>
      </c>
      <c r="O4" s="45">
        <v>13</v>
      </c>
      <c r="P4" s="46">
        <v>14</v>
      </c>
      <c r="Q4" s="47" t="s">
        <v>35</v>
      </c>
      <c r="R4" s="48" t="s">
        <v>36</v>
      </c>
      <c r="S4" s="49">
        <v>15</v>
      </c>
      <c r="T4" s="50">
        <v>16</v>
      </c>
      <c r="U4" s="51">
        <v>17</v>
      </c>
      <c r="V4" s="51">
        <v>18</v>
      </c>
      <c r="W4" s="52">
        <v>19</v>
      </c>
      <c r="X4" s="53" t="s">
        <v>37</v>
      </c>
      <c r="Y4" s="34" t="s">
        <v>37</v>
      </c>
      <c r="Z4" s="34" t="s">
        <v>37</v>
      </c>
      <c r="AA4" s="34" t="s">
        <v>37</v>
      </c>
      <c r="AB4" s="34">
        <v>20</v>
      </c>
      <c r="AC4" s="53" t="s">
        <v>37</v>
      </c>
      <c r="AD4" s="34" t="s">
        <v>37</v>
      </c>
      <c r="AE4" s="34" t="s">
        <v>37</v>
      </c>
      <c r="AF4" s="34">
        <v>21</v>
      </c>
      <c r="AG4" s="53" t="s">
        <v>37</v>
      </c>
      <c r="AH4" s="34">
        <v>22</v>
      </c>
    </row>
    <row r="5" spans="1:34" ht="12.75" customHeight="1">
      <c r="A5" s="88" t="s">
        <v>38</v>
      </c>
      <c r="B5" s="90" t="s">
        <v>39</v>
      </c>
      <c r="C5" s="76" t="s">
        <v>40</v>
      </c>
      <c r="D5" s="59" t="s">
        <v>41</v>
      </c>
      <c r="E5" s="59" t="s">
        <v>42</v>
      </c>
      <c r="F5" s="90" t="s">
        <v>43</v>
      </c>
      <c r="G5" s="78" t="s">
        <v>44</v>
      </c>
      <c r="H5" s="60"/>
      <c r="I5" s="61">
        <v>7752832100</v>
      </c>
      <c r="J5" s="92" t="s">
        <v>45</v>
      </c>
      <c r="K5" s="62" t="s">
        <v>46</v>
      </c>
      <c r="L5" s="82" t="s">
        <v>161</v>
      </c>
      <c r="M5" s="80">
        <v>7263</v>
      </c>
      <c r="N5" s="63" t="s">
        <v>46</v>
      </c>
      <c r="O5" s="94">
        <v>21.010701546</v>
      </c>
      <c r="P5" s="62" t="s">
        <v>47</v>
      </c>
      <c r="Q5" s="64"/>
      <c r="R5" s="63"/>
      <c r="S5" s="84" t="s">
        <v>46</v>
      </c>
      <c r="T5" s="96">
        <v>253435</v>
      </c>
      <c r="U5" s="66"/>
      <c r="V5" s="66"/>
      <c r="W5" s="86"/>
      <c r="X5" s="76">
        <f aca="true" t="shared" si="0" ref="X5:X22">IF(OR(K5="YES",TRIM(L5)="YES"),1,0)</f>
        <v>0</v>
      </c>
      <c r="Y5" s="59">
        <f aca="true" t="shared" si="1" ref="Y5:Y22">IF(OR(AND(ISNUMBER(M5),AND(M5&gt;0,M5&lt;600)),AND(ISNUMBER(M5),AND(M5&gt;0,N5="YES"))),1,0)</f>
        <v>0</v>
      </c>
      <c r="Z5" s="59">
        <f aca="true" t="shared" si="2" ref="Z5:Z22">IF(AND(OR(K5="YES",TRIM(L5)="YES"),(X5=0)),"Trouble",0)</f>
        <v>0</v>
      </c>
      <c r="AA5" s="59">
        <f aca="true" t="shared" si="3" ref="AA5:AA22">IF(AND(OR(AND(ISNUMBER(M5),AND(M5&gt;0,M5&lt;600)),AND(ISNUMBER(M5),AND(M5&gt;0,N5="YES"))),(Y5=0)),"Trouble",0)</f>
        <v>0</v>
      </c>
      <c r="AB5" s="98" t="str">
        <f aca="true" t="shared" si="4" ref="AB5:AB22">IF(AND(X5=1,Y5=1),"SRSA","-")</f>
        <v>-</v>
      </c>
      <c r="AC5" s="76">
        <f aca="true" t="shared" si="5" ref="AC5:AC22">IF(S5="YES",1,0)</f>
        <v>0</v>
      </c>
      <c r="AD5" s="59">
        <f aca="true" t="shared" si="6" ref="AD5:AD22">IF(OR(AND(ISNUMBER(Q5),Q5&gt;=20),(AND(ISNUMBER(Q5)=FALSE,AND(ISNUMBER(O5),O5&gt;=20)))),1,0)</f>
        <v>1</v>
      </c>
      <c r="AE5" s="59">
        <f aca="true" t="shared" si="7" ref="AE5:AE22">IF(AND(AC5=1,AD5=1),"Initial",0)</f>
        <v>0</v>
      </c>
      <c r="AF5" s="98" t="str">
        <f aca="true" t="shared" si="8" ref="AF5:AF22">IF(AND(AND(AE5="Initial",AG5=0),AND(ISNUMBER(M5),M5&gt;0)),"RLIS","-")</f>
        <v>-</v>
      </c>
      <c r="AG5" s="76">
        <f aca="true" t="shared" si="9" ref="AG5:AG22">IF(AND(AB5="SRSA",AE5="Initial"),"SRSA",0)</f>
        <v>0</v>
      </c>
      <c r="AH5" s="67" t="s">
        <v>48</v>
      </c>
    </row>
    <row r="6" spans="1:34" ht="12.75" customHeight="1">
      <c r="A6" s="89" t="s">
        <v>49</v>
      </c>
      <c r="B6" s="91" t="s">
        <v>50</v>
      </c>
      <c r="C6" s="77" t="s">
        <v>51</v>
      </c>
      <c r="D6" s="68" t="s">
        <v>52</v>
      </c>
      <c r="E6" s="68" t="s">
        <v>53</v>
      </c>
      <c r="F6" s="91" t="s">
        <v>43</v>
      </c>
      <c r="G6" s="79" t="s">
        <v>54</v>
      </c>
      <c r="H6" s="69" t="s">
        <v>55</v>
      </c>
      <c r="I6" s="70">
        <v>7754235184</v>
      </c>
      <c r="J6" s="93" t="s">
        <v>56</v>
      </c>
      <c r="K6" s="71" t="s">
        <v>46</v>
      </c>
      <c r="L6" s="83" t="s">
        <v>162</v>
      </c>
      <c r="M6" s="81">
        <v>3742</v>
      </c>
      <c r="N6" s="72" t="s">
        <v>47</v>
      </c>
      <c r="O6" s="95">
        <v>19.760338346</v>
      </c>
      <c r="P6" s="71" t="s">
        <v>46</v>
      </c>
      <c r="Q6" s="73"/>
      <c r="R6" s="72"/>
      <c r="S6" s="85" t="s">
        <v>47</v>
      </c>
      <c r="T6" s="97">
        <v>147017</v>
      </c>
      <c r="U6" s="75"/>
      <c r="V6" s="75"/>
      <c r="W6" s="87"/>
      <c r="X6" s="77">
        <f t="shared" si="0"/>
        <v>1</v>
      </c>
      <c r="Y6" s="68">
        <f t="shared" si="1"/>
        <v>1</v>
      </c>
      <c r="Z6" s="68">
        <f t="shared" si="2"/>
        <v>0</v>
      </c>
      <c r="AA6" s="68">
        <f t="shared" si="3"/>
        <v>0</v>
      </c>
      <c r="AB6" s="99" t="str">
        <f t="shared" si="4"/>
        <v>SRSA</v>
      </c>
      <c r="AC6" s="77">
        <f t="shared" si="5"/>
        <v>1</v>
      </c>
      <c r="AD6" s="68">
        <f t="shared" si="6"/>
        <v>0</v>
      </c>
      <c r="AE6" s="68">
        <f t="shared" si="7"/>
        <v>0</v>
      </c>
      <c r="AF6" s="99" t="str">
        <f t="shared" si="8"/>
        <v>-</v>
      </c>
      <c r="AG6" s="77">
        <f t="shared" si="9"/>
        <v>0</v>
      </c>
      <c r="AH6" s="55" t="s">
        <v>48</v>
      </c>
    </row>
    <row r="7" spans="1:34" ht="12.75" customHeight="1">
      <c r="A7" s="89" t="s">
        <v>57</v>
      </c>
      <c r="B7" s="91" t="s">
        <v>45</v>
      </c>
      <c r="C7" s="77" t="s">
        <v>58</v>
      </c>
      <c r="D7" s="68" t="s">
        <v>59</v>
      </c>
      <c r="E7" s="68" t="s">
        <v>60</v>
      </c>
      <c r="F7" s="91" t="s">
        <v>43</v>
      </c>
      <c r="G7" s="79" t="s">
        <v>61</v>
      </c>
      <c r="H7" s="69"/>
      <c r="I7" s="70">
        <v>7027995000</v>
      </c>
      <c r="J7" s="93" t="s">
        <v>62</v>
      </c>
      <c r="K7" s="71" t="s">
        <v>46</v>
      </c>
      <c r="L7" s="83" t="s">
        <v>161</v>
      </c>
      <c r="M7" s="81">
        <v>310849</v>
      </c>
      <c r="N7" s="72" t="s">
        <v>46</v>
      </c>
      <c r="O7" s="95">
        <v>21.477395337</v>
      </c>
      <c r="P7" s="71" t="s">
        <v>47</v>
      </c>
      <c r="Q7" s="73"/>
      <c r="R7" s="72"/>
      <c r="S7" s="85" t="s">
        <v>46</v>
      </c>
      <c r="T7" s="97">
        <v>7349798</v>
      </c>
      <c r="U7" s="75"/>
      <c r="V7" s="75"/>
      <c r="W7" s="87"/>
      <c r="X7" s="77">
        <f t="shared" si="0"/>
        <v>0</v>
      </c>
      <c r="Y7" s="68">
        <f t="shared" si="1"/>
        <v>0</v>
      </c>
      <c r="Z7" s="68">
        <f t="shared" si="2"/>
        <v>0</v>
      </c>
      <c r="AA7" s="68">
        <f t="shared" si="3"/>
        <v>0</v>
      </c>
      <c r="AB7" s="99" t="str">
        <f t="shared" si="4"/>
        <v>-</v>
      </c>
      <c r="AC7" s="77">
        <f t="shared" si="5"/>
        <v>0</v>
      </c>
      <c r="AD7" s="68">
        <f t="shared" si="6"/>
        <v>1</v>
      </c>
      <c r="AE7" s="68">
        <f t="shared" si="7"/>
        <v>0</v>
      </c>
      <c r="AF7" s="99" t="str">
        <f t="shared" si="8"/>
        <v>-</v>
      </c>
      <c r="AG7" s="77">
        <f t="shared" si="9"/>
        <v>0</v>
      </c>
      <c r="AH7" s="55" t="s">
        <v>48</v>
      </c>
    </row>
    <row r="8" spans="1:34" ht="12.75" customHeight="1">
      <c r="A8" s="89" t="s">
        <v>64</v>
      </c>
      <c r="B8" s="91" t="s">
        <v>65</v>
      </c>
      <c r="C8" s="77" t="s">
        <v>66</v>
      </c>
      <c r="D8" s="68" t="s">
        <v>67</v>
      </c>
      <c r="E8" s="68" t="s">
        <v>68</v>
      </c>
      <c r="F8" s="91" t="s">
        <v>43</v>
      </c>
      <c r="G8" s="79" t="s">
        <v>69</v>
      </c>
      <c r="H8" s="69"/>
      <c r="I8" s="70">
        <v>7757825134</v>
      </c>
      <c r="J8" s="93" t="s">
        <v>70</v>
      </c>
      <c r="K8" s="71" t="s">
        <v>46</v>
      </c>
      <c r="L8" s="83" t="s">
        <v>161</v>
      </c>
      <c r="M8" s="81">
        <v>6135</v>
      </c>
      <c r="N8" s="72" t="s">
        <v>46</v>
      </c>
      <c r="O8" s="95">
        <v>14.390818128</v>
      </c>
      <c r="P8" s="71" t="s">
        <v>46</v>
      </c>
      <c r="Q8" s="73"/>
      <c r="R8" s="72"/>
      <c r="S8" s="85" t="s">
        <v>47</v>
      </c>
      <c r="T8" s="97">
        <v>174199</v>
      </c>
      <c r="U8" s="75"/>
      <c r="V8" s="75"/>
      <c r="W8" s="87"/>
      <c r="X8" s="77">
        <f t="shared" si="0"/>
        <v>0</v>
      </c>
      <c r="Y8" s="68">
        <f t="shared" si="1"/>
        <v>0</v>
      </c>
      <c r="Z8" s="68">
        <f t="shared" si="2"/>
        <v>0</v>
      </c>
      <c r="AA8" s="68">
        <f t="shared" si="3"/>
        <v>0</v>
      </c>
      <c r="AB8" s="99" t="str">
        <f t="shared" si="4"/>
        <v>-</v>
      </c>
      <c r="AC8" s="77">
        <f t="shared" si="5"/>
        <v>1</v>
      </c>
      <c r="AD8" s="68">
        <f t="shared" si="6"/>
        <v>0</v>
      </c>
      <c r="AE8" s="68">
        <f t="shared" si="7"/>
        <v>0</v>
      </c>
      <c r="AF8" s="99" t="str">
        <f t="shared" si="8"/>
        <v>-</v>
      </c>
      <c r="AG8" s="77">
        <f t="shared" si="9"/>
        <v>0</v>
      </c>
      <c r="AH8" s="55" t="s">
        <v>48</v>
      </c>
    </row>
    <row r="9" spans="1:34" ht="12.75" customHeight="1">
      <c r="A9" s="89" t="s">
        <v>71</v>
      </c>
      <c r="B9" s="91" t="s">
        <v>72</v>
      </c>
      <c r="C9" s="77" t="s">
        <v>73</v>
      </c>
      <c r="D9" s="68" t="s">
        <v>74</v>
      </c>
      <c r="E9" s="68" t="s">
        <v>75</v>
      </c>
      <c r="F9" s="91" t="s">
        <v>43</v>
      </c>
      <c r="G9" s="79" t="s">
        <v>76</v>
      </c>
      <c r="H9" s="69"/>
      <c r="I9" s="70">
        <v>7757385196</v>
      </c>
      <c r="J9" s="93" t="s">
        <v>70</v>
      </c>
      <c r="K9" s="71" t="s">
        <v>46</v>
      </c>
      <c r="L9" s="83" t="s">
        <v>162</v>
      </c>
      <c r="M9" s="81">
        <v>9843</v>
      </c>
      <c r="N9" s="72" t="s">
        <v>47</v>
      </c>
      <c r="O9" s="95">
        <v>11.264389687</v>
      </c>
      <c r="P9" s="71" t="s">
        <v>46</v>
      </c>
      <c r="Q9" s="73"/>
      <c r="R9" s="72"/>
      <c r="S9" s="85" t="s">
        <v>47</v>
      </c>
      <c r="T9" s="97">
        <v>244701</v>
      </c>
      <c r="U9" s="75"/>
      <c r="V9" s="75"/>
      <c r="W9" s="87"/>
      <c r="X9" s="77">
        <f t="shared" si="0"/>
        <v>1</v>
      </c>
      <c r="Y9" s="68">
        <f t="shared" si="1"/>
        <v>1</v>
      </c>
      <c r="Z9" s="68">
        <f t="shared" si="2"/>
        <v>0</v>
      </c>
      <c r="AA9" s="68">
        <f t="shared" si="3"/>
        <v>0</v>
      </c>
      <c r="AB9" s="99" t="str">
        <f t="shared" si="4"/>
        <v>SRSA</v>
      </c>
      <c r="AC9" s="77">
        <f t="shared" si="5"/>
        <v>1</v>
      </c>
      <c r="AD9" s="68">
        <f t="shared" si="6"/>
        <v>0</v>
      </c>
      <c r="AE9" s="68">
        <f t="shared" si="7"/>
        <v>0</v>
      </c>
      <c r="AF9" s="99" t="str">
        <f t="shared" si="8"/>
        <v>-</v>
      </c>
      <c r="AG9" s="77">
        <f t="shared" si="9"/>
        <v>0</v>
      </c>
      <c r="AH9" s="55" t="s">
        <v>48</v>
      </c>
    </row>
    <row r="10" spans="1:34" ht="12.75" customHeight="1">
      <c r="A10" s="89" t="s">
        <v>77</v>
      </c>
      <c r="B10" s="91" t="s">
        <v>78</v>
      </c>
      <c r="C10" s="77" t="s">
        <v>79</v>
      </c>
      <c r="D10" s="68" t="s">
        <v>80</v>
      </c>
      <c r="E10" s="68" t="s">
        <v>81</v>
      </c>
      <c r="F10" s="91" t="s">
        <v>43</v>
      </c>
      <c r="G10" s="79" t="s">
        <v>82</v>
      </c>
      <c r="H10" s="69"/>
      <c r="I10" s="70">
        <v>7754856382</v>
      </c>
      <c r="J10" s="93" t="s">
        <v>83</v>
      </c>
      <c r="K10" s="71" t="s">
        <v>47</v>
      </c>
      <c r="L10" s="83" t="s">
        <v>162</v>
      </c>
      <c r="M10" s="81">
        <v>67</v>
      </c>
      <c r="N10" s="72" t="s">
        <v>47</v>
      </c>
      <c r="O10" s="95">
        <v>18.269230769</v>
      </c>
      <c r="P10" s="71" t="s">
        <v>46</v>
      </c>
      <c r="Q10" s="73"/>
      <c r="R10" s="72"/>
      <c r="S10" s="85" t="s">
        <v>47</v>
      </c>
      <c r="T10" s="97">
        <v>7877</v>
      </c>
      <c r="U10" s="75"/>
      <c r="V10" s="75"/>
      <c r="W10" s="87"/>
      <c r="X10" s="77">
        <f t="shared" si="0"/>
        <v>1</v>
      </c>
      <c r="Y10" s="68">
        <f t="shared" si="1"/>
        <v>1</v>
      </c>
      <c r="Z10" s="68">
        <f t="shared" si="2"/>
        <v>0</v>
      </c>
      <c r="AA10" s="68">
        <f t="shared" si="3"/>
        <v>0</v>
      </c>
      <c r="AB10" s="99" t="str">
        <f t="shared" si="4"/>
        <v>SRSA</v>
      </c>
      <c r="AC10" s="77">
        <f t="shared" si="5"/>
        <v>1</v>
      </c>
      <c r="AD10" s="68">
        <f t="shared" si="6"/>
        <v>0</v>
      </c>
      <c r="AE10" s="68">
        <f t="shared" si="7"/>
        <v>0</v>
      </c>
      <c r="AF10" s="99" t="str">
        <f t="shared" si="8"/>
        <v>-</v>
      </c>
      <c r="AG10" s="77">
        <f t="shared" si="9"/>
        <v>0</v>
      </c>
      <c r="AH10" s="55" t="s">
        <v>48</v>
      </c>
    </row>
    <row r="11" spans="1:34" ht="12.75" customHeight="1">
      <c r="A11" s="89" t="s">
        <v>84</v>
      </c>
      <c r="B11" s="91" t="s">
        <v>56</v>
      </c>
      <c r="C11" s="77" t="s">
        <v>85</v>
      </c>
      <c r="D11" s="68" t="s">
        <v>86</v>
      </c>
      <c r="E11" s="68" t="s">
        <v>87</v>
      </c>
      <c r="F11" s="91" t="s">
        <v>43</v>
      </c>
      <c r="G11" s="79" t="s">
        <v>88</v>
      </c>
      <c r="H11" s="69"/>
      <c r="I11" s="70">
        <v>7752375373</v>
      </c>
      <c r="J11" s="93" t="s">
        <v>83</v>
      </c>
      <c r="K11" s="71" t="s">
        <v>47</v>
      </c>
      <c r="L11" s="83" t="s">
        <v>162</v>
      </c>
      <c r="M11" s="81">
        <v>246</v>
      </c>
      <c r="N11" s="72" t="s">
        <v>47</v>
      </c>
      <c r="O11" s="95">
        <v>8.7878787879</v>
      </c>
      <c r="P11" s="71" t="s">
        <v>46</v>
      </c>
      <c r="Q11" s="73"/>
      <c r="R11" s="72"/>
      <c r="S11" s="85" t="s">
        <v>47</v>
      </c>
      <c r="T11" s="97"/>
      <c r="U11" s="75"/>
      <c r="V11" s="75"/>
      <c r="W11" s="87"/>
      <c r="X11" s="77">
        <f t="shared" si="0"/>
        <v>1</v>
      </c>
      <c r="Y11" s="68">
        <f t="shared" si="1"/>
        <v>1</v>
      </c>
      <c r="Z11" s="68">
        <f t="shared" si="2"/>
        <v>0</v>
      </c>
      <c r="AA11" s="68">
        <f t="shared" si="3"/>
        <v>0</v>
      </c>
      <c r="AB11" s="99" t="str">
        <f t="shared" si="4"/>
        <v>SRSA</v>
      </c>
      <c r="AC11" s="77">
        <f t="shared" si="5"/>
        <v>1</v>
      </c>
      <c r="AD11" s="68">
        <f t="shared" si="6"/>
        <v>0</v>
      </c>
      <c r="AE11" s="68">
        <f t="shared" si="7"/>
        <v>0</v>
      </c>
      <c r="AF11" s="99" t="str">
        <f t="shared" si="8"/>
        <v>-</v>
      </c>
      <c r="AG11" s="77">
        <f t="shared" si="9"/>
        <v>0</v>
      </c>
      <c r="AH11" s="55" t="s">
        <v>48</v>
      </c>
    </row>
    <row r="12" spans="1:34" ht="12.75" customHeight="1">
      <c r="A12" s="89" t="s">
        <v>89</v>
      </c>
      <c r="B12" s="91" t="s">
        <v>83</v>
      </c>
      <c r="C12" s="77" t="s">
        <v>90</v>
      </c>
      <c r="D12" s="68" t="s">
        <v>91</v>
      </c>
      <c r="E12" s="68" t="s">
        <v>92</v>
      </c>
      <c r="F12" s="91" t="s">
        <v>43</v>
      </c>
      <c r="G12" s="79" t="s">
        <v>93</v>
      </c>
      <c r="H12" s="69"/>
      <c r="I12" s="70">
        <v>7756238100</v>
      </c>
      <c r="J12" s="93" t="s">
        <v>70</v>
      </c>
      <c r="K12" s="71" t="s">
        <v>46</v>
      </c>
      <c r="L12" s="83" t="s">
        <v>162</v>
      </c>
      <c r="M12" s="81">
        <v>3472</v>
      </c>
      <c r="N12" s="72" t="s">
        <v>47</v>
      </c>
      <c r="O12" s="95">
        <v>14.956364731</v>
      </c>
      <c r="P12" s="71" t="s">
        <v>46</v>
      </c>
      <c r="Q12" s="73"/>
      <c r="R12" s="72"/>
      <c r="S12" s="85" t="s">
        <v>47</v>
      </c>
      <c r="T12" s="97">
        <v>101463</v>
      </c>
      <c r="U12" s="75"/>
      <c r="V12" s="75"/>
      <c r="W12" s="87"/>
      <c r="X12" s="77">
        <f t="shared" si="0"/>
        <v>1</v>
      </c>
      <c r="Y12" s="68">
        <f t="shared" si="1"/>
        <v>1</v>
      </c>
      <c r="Z12" s="68">
        <f t="shared" si="2"/>
        <v>0</v>
      </c>
      <c r="AA12" s="68">
        <f t="shared" si="3"/>
        <v>0</v>
      </c>
      <c r="AB12" s="99" t="str">
        <f t="shared" si="4"/>
        <v>SRSA</v>
      </c>
      <c r="AC12" s="77">
        <f t="shared" si="5"/>
        <v>1</v>
      </c>
      <c r="AD12" s="68">
        <f t="shared" si="6"/>
        <v>0</v>
      </c>
      <c r="AE12" s="68">
        <f t="shared" si="7"/>
        <v>0</v>
      </c>
      <c r="AF12" s="99" t="str">
        <f t="shared" si="8"/>
        <v>-</v>
      </c>
      <c r="AG12" s="77">
        <f t="shared" si="9"/>
        <v>0</v>
      </c>
      <c r="AH12" s="55" t="s">
        <v>48</v>
      </c>
    </row>
    <row r="13" spans="1:34" ht="12.75" customHeight="1">
      <c r="A13" s="89" t="s">
        <v>94</v>
      </c>
      <c r="B13" s="91" t="s">
        <v>95</v>
      </c>
      <c r="C13" s="77" t="s">
        <v>96</v>
      </c>
      <c r="D13" s="68" t="s">
        <v>97</v>
      </c>
      <c r="E13" s="68" t="s">
        <v>98</v>
      </c>
      <c r="F13" s="91" t="s">
        <v>43</v>
      </c>
      <c r="G13" s="79" t="s">
        <v>99</v>
      </c>
      <c r="H13" s="69" t="s">
        <v>100</v>
      </c>
      <c r="I13" s="70">
        <v>7756352886</v>
      </c>
      <c r="J13" s="93" t="s">
        <v>70</v>
      </c>
      <c r="K13" s="71" t="s">
        <v>46</v>
      </c>
      <c r="L13" s="83" t="s">
        <v>162</v>
      </c>
      <c r="M13" s="81">
        <v>1093</v>
      </c>
      <c r="N13" s="72" t="s">
        <v>47</v>
      </c>
      <c r="O13" s="95">
        <v>13.815187557</v>
      </c>
      <c r="P13" s="71" t="s">
        <v>46</v>
      </c>
      <c r="Q13" s="73"/>
      <c r="R13" s="72"/>
      <c r="S13" s="85" t="s">
        <v>47</v>
      </c>
      <c r="T13" s="97">
        <v>42356</v>
      </c>
      <c r="U13" s="75"/>
      <c r="V13" s="75"/>
      <c r="W13" s="87"/>
      <c r="X13" s="77">
        <f t="shared" si="0"/>
        <v>1</v>
      </c>
      <c r="Y13" s="68">
        <f t="shared" si="1"/>
        <v>1</v>
      </c>
      <c r="Z13" s="68">
        <f t="shared" si="2"/>
        <v>0</v>
      </c>
      <c r="AA13" s="68">
        <f t="shared" si="3"/>
        <v>0</v>
      </c>
      <c r="AB13" s="99" t="str">
        <f t="shared" si="4"/>
        <v>SRSA</v>
      </c>
      <c r="AC13" s="77">
        <f t="shared" si="5"/>
        <v>1</v>
      </c>
      <c r="AD13" s="68">
        <f t="shared" si="6"/>
        <v>0</v>
      </c>
      <c r="AE13" s="68">
        <f t="shared" si="7"/>
        <v>0</v>
      </c>
      <c r="AF13" s="99" t="str">
        <f t="shared" si="8"/>
        <v>-</v>
      </c>
      <c r="AG13" s="77">
        <f t="shared" si="9"/>
        <v>0</v>
      </c>
      <c r="AH13" s="55" t="s">
        <v>48</v>
      </c>
    </row>
    <row r="14" spans="1:34" ht="12.75" customHeight="1">
      <c r="A14" s="89" t="s">
        <v>101</v>
      </c>
      <c r="B14" s="91" t="s">
        <v>102</v>
      </c>
      <c r="C14" s="77" t="s">
        <v>103</v>
      </c>
      <c r="D14" s="68" t="s">
        <v>104</v>
      </c>
      <c r="E14" s="68" t="s">
        <v>105</v>
      </c>
      <c r="F14" s="91" t="s">
        <v>43</v>
      </c>
      <c r="G14" s="79" t="s">
        <v>106</v>
      </c>
      <c r="H14" s="69" t="s">
        <v>107</v>
      </c>
      <c r="I14" s="70">
        <v>7757284471</v>
      </c>
      <c r="J14" s="93" t="s">
        <v>83</v>
      </c>
      <c r="K14" s="71" t="s">
        <v>47</v>
      </c>
      <c r="L14" s="83" t="s">
        <v>162</v>
      </c>
      <c r="M14" s="81">
        <v>960</v>
      </c>
      <c r="N14" s="72" t="s">
        <v>47</v>
      </c>
      <c r="O14" s="95">
        <v>15.480769231</v>
      </c>
      <c r="P14" s="71" t="s">
        <v>46</v>
      </c>
      <c r="Q14" s="73"/>
      <c r="R14" s="72"/>
      <c r="S14" s="85" t="s">
        <v>47</v>
      </c>
      <c r="T14" s="97">
        <v>37076</v>
      </c>
      <c r="U14" s="75"/>
      <c r="V14" s="75"/>
      <c r="W14" s="87"/>
      <c r="X14" s="77">
        <f t="shared" si="0"/>
        <v>1</v>
      </c>
      <c r="Y14" s="68">
        <f t="shared" si="1"/>
        <v>1</v>
      </c>
      <c r="Z14" s="68">
        <f t="shared" si="2"/>
        <v>0</v>
      </c>
      <c r="AA14" s="68">
        <f t="shared" si="3"/>
        <v>0</v>
      </c>
      <c r="AB14" s="99" t="str">
        <f t="shared" si="4"/>
        <v>SRSA</v>
      </c>
      <c r="AC14" s="77">
        <f t="shared" si="5"/>
        <v>1</v>
      </c>
      <c r="AD14" s="68">
        <f t="shared" si="6"/>
        <v>0</v>
      </c>
      <c r="AE14" s="68">
        <f t="shared" si="7"/>
        <v>0</v>
      </c>
      <c r="AF14" s="99" t="str">
        <f t="shared" si="8"/>
        <v>-</v>
      </c>
      <c r="AG14" s="77">
        <f t="shared" si="9"/>
        <v>0</v>
      </c>
      <c r="AH14" s="55" t="s">
        <v>48</v>
      </c>
    </row>
    <row r="15" spans="1:34" ht="12.75" customHeight="1">
      <c r="A15" s="89" t="s">
        <v>108</v>
      </c>
      <c r="B15" s="91" t="s">
        <v>109</v>
      </c>
      <c r="C15" s="77" t="s">
        <v>110</v>
      </c>
      <c r="D15" s="68" t="s">
        <v>111</v>
      </c>
      <c r="E15" s="68" t="s">
        <v>112</v>
      </c>
      <c r="F15" s="91" t="s">
        <v>43</v>
      </c>
      <c r="G15" s="79" t="s">
        <v>113</v>
      </c>
      <c r="H15" s="69" t="s">
        <v>114</v>
      </c>
      <c r="I15" s="70">
        <v>7754636800</v>
      </c>
      <c r="J15" s="93" t="s">
        <v>70</v>
      </c>
      <c r="K15" s="71" t="s">
        <v>46</v>
      </c>
      <c r="L15" s="83" t="s">
        <v>161</v>
      </c>
      <c r="M15" s="81">
        <v>8160</v>
      </c>
      <c r="N15" s="72" t="s">
        <v>47</v>
      </c>
      <c r="O15" s="95">
        <v>20.726915521</v>
      </c>
      <c r="P15" s="71" t="s">
        <v>47</v>
      </c>
      <c r="Q15" s="73"/>
      <c r="R15" s="72"/>
      <c r="S15" s="85" t="s">
        <v>47</v>
      </c>
      <c r="T15" s="97">
        <v>210417</v>
      </c>
      <c r="U15" s="75"/>
      <c r="V15" s="75"/>
      <c r="W15" s="87"/>
      <c r="X15" s="77">
        <f t="shared" si="0"/>
        <v>0</v>
      </c>
      <c r="Y15" s="68">
        <f t="shared" si="1"/>
        <v>1</v>
      </c>
      <c r="Z15" s="68">
        <f t="shared" si="2"/>
        <v>0</v>
      </c>
      <c r="AA15" s="68">
        <f t="shared" si="3"/>
        <v>0</v>
      </c>
      <c r="AB15" s="99" t="str">
        <f t="shared" si="4"/>
        <v>-</v>
      </c>
      <c r="AC15" s="77">
        <f t="shared" si="5"/>
        <v>1</v>
      </c>
      <c r="AD15" s="68">
        <f t="shared" si="6"/>
        <v>1</v>
      </c>
      <c r="AE15" s="68" t="str">
        <f t="shared" si="7"/>
        <v>Initial</v>
      </c>
      <c r="AF15" s="99" t="str">
        <f t="shared" si="8"/>
        <v>RLIS</v>
      </c>
      <c r="AG15" s="77">
        <f t="shared" si="9"/>
        <v>0</v>
      </c>
      <c r="AH15" s="55" t="s">
        <v>48</v>
      </c>
    </row>
    <row r="16" spans="1:34" ht="12.75" customHeight="1">
      <c r="A16" s="89" t="s">
        <v>115</v>
      </c>
      <c r="B16" s="91" t="s">
        <v>116</v>
      </c>
      <c r="C16" s="77" t="s">
        <v>117</v>
      </c>
      <c r="D16" s="68" t="s">
        <v>118</v>
      </c>
      <c r="E16" s="68" t="s">
        <v>119</v>
      </c>
      <c r="F16" s="91" t="s">
        <v>43</v>
      </c>
      <c r="G16" s="79" t="s">
        <v>120</v>
      </c>
      <c r="H16" s="69"/>
      <c r="I16" s="70">
        <v>7759452403</v>
      </c>
      <c r="J16" s="93" t="s">
        <v>70</v>
      </c>
      <c r="K16" s="71" t="s">
        <v>46</v>
      </c>
      <c r="L16" s="83" t="s">
        <v>162</v>
      </c>
      <c r="M16" s="81">
        <v>482</v>
      </c>
      <c r="N16" s="72" t="s">
        <v>47</v>
      </c>
      <c r="O16" s="95">
        <v>22.786885246</v>
      </c>
      <c r="P16" s="71" t="s">
        <v>47</v>
      </c>
      <c r="Q16" s="73"/>
      <c r="R16" s="72"/>
      <c r="S16" s="85" t="s">
        <v>47</v>
      </c>
      <c r="T16" s="97">
        <v>43974</v>
      </c>
      <c r="U16" s="75"/>
      <c r="V16" s="75"/>
      <c r="W16" s="87"/>
      <c r="X16" s="77">
        <f t="shared" si="0"/>
        <v>1</v>
      </c>
      <c r="Y16" s="68">
        <f t="shared" si="1"/>
        <v>1</v>
      </c>
      <c r="Z16" s="68">
        <f t="shared" si="2"/>
        <v>0</v>
      </c>
      <c r="AA16" s="68">
        <f t="shared" si="3"/>
        <v>0</v>
      </c>
      <c r="AB16" s="99" t="str">
        <f t="shared" si="4"/>
        <v>SRSA</v>
      </c>
      <c r="AC16" s="77">
        <f t="shared" si="5"/>
        <v>1</v>
      </c>
      <c r="AD16" s="68">
        <f t="shared" si="6"/>
        <v>1</v>
      </c>
      <c r="AE16" s="68" t="str">
        <f t="shared" si="7"/>
        <v>Initial</v>
      </c>
      <c r="AF16" s="99" t="str">
        <f t="shared" si="8"/>
        <v>-</v>
      </c>
      <c r="AG16" s="77" t="str">
        <f t="shared" si="9"/>
        <v>SRSA</v>
      </c>
      <c r="AH16" s="55" t="s">
        <v>48</v>
      </c>
    </row>
    <row r="17" spans="1:34" ht="12.75" customHeight="1">
      <c r="A17" s="89" t="s">
        <v>121</v>
      </c>
      <c r="B17" s="91" t="s">
        <v>122</v>
      </c>
      <c r="C17" s="77" t="s">
        <v>123</v>
      </c>
      <c r="D17" s="68" t="s">
        <v>124</v>
      </c>
      <c r="E17" s="68" t="s">
        <v>125</v>
      </c>
      <c r="F17" s="91" t="s">
        <v>43</v>
      </c>
      <c r="G17" s="79" t="s">
        <v>126</v>
      </c>
      <c r="H17" s="69"/>
      <c r="I17" s="70">
        <v>7754826258</v>
      </c>
      <c r="J17" s="93" t="s">
        <v>127</v>
      </c>
      <c r="K17" s="71" t="s">
        <v>46</v>
      </c>
      <c r="L17" s="83" t="s">
        <v>162</v>
      </c>
      <c r="M17" s="81">
        <v>5401</v>
      </c>
      <c r="N17" s="72" t="s">
        <v>47</v>
      </c>
      <c r="O17" s="95">
        <v>26.540057453</v>
      </c>
      <c r="P17" s="71" t="s">
        <v>47</v>
      </c>
      <c r="Q17" s="73"/>
      <c r="R17" s="72"/>
      <c r="S17" s="85" t="s">
        <v>46</v>
      </c>
      <c r="T17" s="97">
        <v>198315</v>
      </c>
      <c r="U17" s="75"/>
      <c r="V17" s="75"/>
      <c r="W17" s="87"/>
      <c r="X17" s="77">
        <f t="shared" si="0"/>
        <v>1</v>
      </c>
      <c r="Y17" s="68">
        <f t="shared" si="1"/>
        <v>1</v>
      </c>
      <c r="Z17" s="68">
        <f t="shared" si="2"/>
        <v>0</v>
      </c>
      <c r="AA17" s="68">
        <f t="shared" si="3"/>
        <v>0</v>
      </c>
      <c r="AB17" s="99" t="str">
        <f t="shared" si="4"/>
        <v>SRSA</v>
      </c>
      <c r="AC17" s="77">
        <f t="shared" si="5"/>
        <v>0</v>
      </c>
      <c r="AD17" s="68">
        <f t="shared" si="6"/>
        <v>1</v>
      </c>
      <c r="AE17" s="68">
        <f t="shared" si="7"/>
        <v>0</v>
      </c>
      <c r="AF17" s="99" t="str">
        <f t="shared" si="8"/>
        <v>-</v>
      </c>
      <c r="AG17" s="77">
        <f t="shared" si="9"/>
        <v>0</v>
      </c>
      <c r="AH17" s="55" t="s">
        <v>48</v>
      </c>
    </row>
    <row r="18" spans="1:34" ht="12.75" customHeight="1">
      <c r="A18" s="89" t="s">
        <v>128</v>
      </c>
      <c r="B18" s="91" t="s">
        <v>129</v>
      </c>
      <c r="C18" s="77" t="s">
        <v>130</v>
      </c>
      <c r="D18" s="68" t="s">
        <v>131</v>
      </c>
      <c r="E18" s="68" t="s">
        <v>132</v>
      </c>
      <c r="F18" s="91" t="s">
        <v>43</v>
      </c>
      <c r="G18" s="79" t="s">
        <v>133</v>
      </c>
      <c r="H18" s="69"/>
      <c r="I18" s="70">
        <v>7752737819</v>
      </c>
      <c r="J18" s="93" t="s">
        <v>83</v>
      </c>
      <c r="K18" s="71" t="s">
        <v>47</v>
      </c>
      <c r="L18" s="83" t="s">
        <v>162</v>
      </c>
      <c r="M18" s="81">
        <v>699</v>
      </c>
      <c r="N18" s="72" t="s">
        <v>47</v>
      </c>
      <c r="O18" s="95">
        <v>21.413276231</v>
      </c>
      <c r="P18" s="71" t="s">
        <v>47</v>
      </c>
      <c r="Q18" s="73"/>
      <c r="R18" s="72"/>
      <c r="S18" s="85" t="s">
        <v>47</v>
      </c>
      <c r="T18" s="97">
        <v>33626</v>
      </c>
      <c r="U18" s="75"/>
      <c r="V18" s="75"/>
      <c r="W18" s="87"/>
      <c r="X18" s="77">
        <f t="shared" si="0"/>
        <v>1</v>
      </c>
      <c r="Y18" s="68">
        <f t="shared" si="1"/>
        <v>1</v>
      </c>
      <c r="Z18" s="68">
        <f t="shared" si="2"/>
        <v>0</v>
      </c>
      <c r="AA18" s="68">
        <f t="shared" si="3"/>
        <v>0</v>
      </c>
      <c r="AB18" s="99" t="str">
        <f t="shared" si="4"/>
        <v>SRSA</v>
      </c>
      <c r="AC18" s="77">
        <f t="shared" si="5"/>
        <v>1</v>
      </c>
      <c r="AD18" s="68">
        <f t="shared" si="6"/>
        <v>1</v>
      </c>
      <c r="AE18" s="68" t="str">
        <f t="shared" si="7"/>
        <v>Initial</v>
      </c>
      <c r="AF18" s="99" t="str">
        <f t="shared" si="8"/>
        <v>-</v>
      </c>
      <c r="AG18" s="77" t="str">
        <f t="shared" si="9"/>
        <v>SRSA</v>
      </c>
      <c r="AH18" s="55" t="s">
        <v>48</v>
      </c>
    </row>
    <row r="19" spans="1:34" ht="12.75" customHeight="1">
      <c r="A19" s="89" t="s">
        <v>134</v>
      </c>
      <c r="B19" s="91" t="s">
        <v>135</v>
      </c>
      <c r="C19" s="77" t="s">
        <v>136</v>
      </c>
      <c r="D19" s="68" t="s">
        <v>137</v>
      </c>
      <c r="E19" s="68" t="s">
        <v>42</v>
      </c>
      <c r="F19" s="91" t="s">
        <v>43</v>
      </c>
      <c r="G19" s="79" t="s">
        <v>138</v>
      </c>
      <c r="H19" s="69"/>
      <c r="I19" s="70">
        <v>7756879100</v>
      </c>
      <c r="J19" s="93" t="s">
        <v>139</v>
      </c>
      <c r="K19" s="71" t="s">
        <v>46</v>
      </c>
      <c r="L19" s="83" t="s">
        <v>161</v>
      </c>
      <c r="M19" s="81"/>
      <c r="N19" s="72"/>
      <c r="O19" s="95" t="s">
        <v>63</v>
      </c>
      <c r="P19" s="71" t="s">
        <v>46</v>
      </c>
      <c r="Q19" s="73"/>
      <c r="R19" s="72"/>
      <c r="S19" s="85" t="s">
        <v>46</v>
      </c>
      <c r="T19" s="97">
        <v>231285</v>
      </c>
      <c r="U19" s="75"/>
      <c r="V19" s="75"/>
      <c r="W19" s="87"/>
      <c r="X19" s="77">
        <f t="shared" si="0"/>
        <v>0</v>
      </c>
      <c r="Y19" s="68">
        <f t="shared" si="1"/>
        <v>0</v>
      </c>
      <c r="Z19" s="68">
        <f t="shared" si="2"/>
        <v>0</v>
      </c>
      <c r="AA19" s="68">
        <f t="shared" si="3"/>
        <v>0</v>
      </c>
      <c r="AB19" s="99" t="str">
        <f t="shared" si="4"/>
        <v>-</v>
      </c>
      <c r="AC19" s="77">
        <f t="shared" si="5"/>
        <v>0</v>
      </c>
      <c r="AD19" s="68">
        <f t="shared" si="6"/>
        <v>0</v>
      </c>
      <c r="AE19" s="68">
        <f t="shared" si="7"/>
        <v>0</v>
      </c>
      <c r="AF19" s="99" t="str">
        <f t="shared" si="8"/>
        <v>-</v>
      </c>
      <c r="AG19" s="77">
        <f t="shared" si="9"/>
        <v>0</v>
      </c>
      <c r="AH19" s="55" t="s">
        <v>48</v>
      </c>
    </row>
    <row r="20" spans="1:34" ht="12.75" customHeight="1">
      <c r="A20" s="89" t="s">
        <v>140</v>
      </c>
      <c r="B20" s="91" t="s">
        <v>141</v>
      </c>
      <c r="C20" s="77" t="s">
        <v>142</v>
      </c>
      <c r="D20" s="68" t="s">
        <v>143</v>
      </c>
      <c r="E20" s="68" t="s">
        <v>144</v>
      </c>
      <c r="F20" s="91" t="s">
        <v>43</v>
      </c>
      <c r="G20" s="79" t="s">
        <v>145</v>
      </c>
      <c r="H20" s="69"/>
      <c r="I20" s="70">
        <v>7758470983</v>
      </c>
      <c r="J20" s="93" t="s">
        <v>95</v>
      </c>
      <c r="K20" s="71" t="s">
        <v>47</v>
      </c>
      <c r="L20" s="83" t="s">
        <v>162</v>
      </c>
      <c r="M20" s="81">
        <v>410</v>
      </c>
      <c r="N20" s="72" t="s">
        <v>46</v>
      </c>
      <c r="O20" s="95">
        <v>12.147505423</v>
      </c>
      <c r="P20" s="71" t="s">
        <v>46</v>
      </c>
      <c r="Q20" s="73"/>
      <c r="R20" s="72"/>
      <c r="S20" s="85" t="s">
        <v>47</v>
      </c>
      <c r="T20" s="97">
        <v>8192</v>
      </c>
      <c r="U20" s="75"/>
      <c r="V20" s="75"/>
      <c r="W20" s="87"/>
      <c r="X20" s="77">
        <f t="shared" si="0"/>
        <v>1</v>
      </c>
      <c r="Y20" s="68">
        <f t="shared" si="1"/>
        <v>1</v>
      </c>
      <c r="Z20" s="68">
        <f t="shared" si="2"/>
        <v>0</v>
      </c>
      <c r="AA20" s="68">
        <f t="shared" si="3"/>
        <v>0</v>
      </c>
      <c r="AB20" s="99" t="str">
        <f t="shared" si="4"/>
        <v>SRSA</v>
      </c>
      <c r="AC20" s="77">
        <f t="shared" si="5"/>
        <v>1</v>
      </c>
      <c r="AD20" s="68">
        <f t="shared" si="6"/>
        <v>0</v>
      </c>
      <c r="AE20" s="68">
        <f t="shared" si="7"/>
        <v>0</v>
      </c>
      <c r="AF20" s="99" t="str">
        <f t="shared" si="8"/>
        <v>-</v>
      </c>
      <c r="AG20" s="77">
        <f t="shared" si="9"/>
        <v>0</v>
      </c>
      <c r="AH20" s="55" t="s">
        <v>48</v>
      </c>
    </row>
    <row r="21" spans="1:34" ht="12.75" customHeight="1">
      <c r="A21" s="89" t="s">
        <v>146</v>
      </c>
      <c r="B21" s="91" t="s">
        <v>147</v>
      </c>
      <c r="C21" s="77" t="s">
        <v>148</v>
      </c>
      <c r="D21" s="68" t="s">
        <v>149</v>
      </c>
      <c r="E21" s="68" t="s">
        <v>150</v>
      </c>
      <c r="F21" s="91" t="s">
        <v>43</v>
      </c>
      <c r="G21" s="79" t="s">
        <v>151</v>
      </c>
      <c r="H21" s="69" t="s">
        <v>152</v>
      </c>
      <c r="I21" s="70">
        <v>7753480200</v>
      </c>
      <c r="J21" s="93" t="s">
        <v>153</v>
      </c>
      <c r="K21" s="71" t="s">
        <v>46</v>
      </c>
      <c r="L21" s="83" t="s">
        <v>161</v>
      </c>
      <c r="M21" s="81">
        <v>62114</v>
      </c>
      <c r="N21" s="72" t="s">
        <v>46</v>
      </c>
      <c r="O21" s="95">
        <v>22.010413168</v>
      </c>
      <c r="P21" s="71" t="s">
        <v>47</v>
      </c>
      <c r="Q21" s="73"/>
      <c r="R21" s="72"/>
      <c r="S21" s="85" t="s">
        <v>46</v>
      </c>
      <c r="T21" s="97">
        <v>1621610</v>
      </c>
      <c r="U21" s="75"/>
      <c r="V21" s="75"/>
      <c r="W21" s="87"/>
      <c r="X21" s="77">
        <f t="shared" si="0"/>
        <v>0</v>
      </c>
      <c r="Y21" s="68">
        <f t="shared" si="1"/>
        <v>0</v>
      </c>
      <c r="Z21" s="68">
        <f t="shared" si="2"/>
        <v>0</v>
      </c>
      <c r="AA21" s="68">
        <f t="shared" si="3"/>
        <v>0</v>
      </c>
      <c r="AB21" s="99" t="str">
        <f t="shared" si="4"/>
        <v>-</v>
      </c>
      <c r="AC21" s="77">
        <f t="shared" si="5"/>
        <v>0</v>
      </c>
      <c r="AD21" s="68">
        <f t="shared" si="6"/>
        <v>1</v>
      </c>
      <c r="AE21" s="68">
        <f t="shared" si="7"/>
        <v>0</v>
      </c>
      <c r="AF21" s="99" t="str">
        <f t="shared" si="8"/>
        <v>-</v>
      </c>
      <c r="AG21" s="77">
        <f t="shared" si="9"/>
        <v>0</v>
      </c>
      <c r="AH21" s="55" t="s">
        <v>48</v>
      </c>
    </row>
    <row r="22" spans="1:34" ht="12.75" customHeight="1">
      <c r="A22" s="89" t="s">
        <v>154</v>
      </c>
      <c r="B22" s="91" t="s">
        <v>155</v>
      </c>
      <c r="C22" s="77" t="s">
        <v>156</v>
      </c>
      <c r="D22" s="68" t="s">
        <v>157</v>
      </c>
      <c r="E22" s="68" t="s">
        <v>158</v>
      </c>
      <c r="F22" s="91" t="s">
        <v>43</v>
      </c>
      <c r="G22" s="79" t="s">
        <v>159</v>
      </c>
      <c r="H22" s="69"/>
      <c r="I22" s="70">
        <v>7752894851</v>
      </c>
      <c r="J22" s="93" t="s">
        <v>70</v>
      </c>
      <c r="K22" s="71" t="s">
        <v>46</v>
      </c>
      <c r="L22" s="83" t="s">
        <v>162</v>
      </c>
      <c r="M22" s="81">
        <v>1427</v>
      </c>
      <c r="N22" s="72" t="s">
        <v>47</v>
      </c>
      <c r="O22" s="95">
        <v>15.70855615</v>
      </c>
      <c r="P22" s="71" t="s">
        <v>46</v>
      </c>
      <c r="Q22" s="73"/>
      <c r="R22" s="72"/>
      <c r="S22" s="85" t="s">
        <v>47</v>
      </c>
      <c r="T22" s="97">
        <v>57646</v>
      </c>
      <c r="U22" s="75"/>
      <c r="V22" s="75"/>
      <c r="W22" s="87"/>
      <c r="X22" s="77">
        <f t="shared" si="0"/>
        <v>1</v>
      </c>
      <c r="Y22" s="68">
        <f t="shared" si="1"/>
        <v>1</v>
      </c>
      <c r="Z22" s="68">
        <f t="shared" si="2"/>
        <v>0</v>
      </c>
      <c r="AA22" s="68">
        <f t="shared" si="3"/>
        <v>0</v>
      </c>
      <c r="AB22" s="99" t="str">
        <f t="shared" si="4"/>
        <v>SRSA</v>
      </c>
      <c r="AC22" s="77">
        <f t="shared" si="5"/>
        <v>1</v>
      </c>
      <c r="AD22" s="68">
        <f t="shared" si="6"/>
        <v>0</v>
      </c>
      <c r="AE22" s="68">
        <f t="shared" si="7"/>
        <v>0</v>
      </c>
      <c r="AF22" s="99" t="str">
        <f t="shared" si="8"/>
        <v>-</v>
      </c>
      <c r="AG22" s="77">
        <f t="shared" si="9"/>
        <v>0</v>
      </c>
      <c r="AH22" s="55" t="s">
        <v>48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3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Nevada School Districts</dc:title>
  <dc:subject/>
  <dc:creator>U.S. Department of Education</dc:creator>
  <cp:keywords/>
  <dc:description/>
  <cp:lastModifiedBy>Authorised User</cp:lastModifiedBy>
  <dcterms:created xsi:type="dcterms:W3CDTF">2014-04-16T00:55:28Z</dcterms:created>
  <dcterms:modified xsi:type="dcterms:W3CDTF">2014-05-27T19:01:23Z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