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MI RLIS" sheetId="1" r:id="rId1"/>
  </sheets>
  <definedNames/>
  <calcPr fullCalcOnLoad="1"/>
</workbook>
</file>

<file path=xl/sharedStrings.xml><?xml version="1.0" encoding="utf-8"?>
<sst xmlns="http://schemas.openxmlformats.org/spreadsheetml/2006/main" count="289" uniqueCount="111">
  <si>
    <t>BALDWIN COMMUNITY SCHOOLS</t>
  </si>
  <si>
    <t>525 W. 4TH STREET</t>
  </si>
  <si>
    <t>BALDWIN</t>
  </si>
  <si>
    <t>P.O. BOX 529</t>
  </si>
  <si>
    <t>IONIA</t>
  </si>
  <si>
    <t>LEAs eligible for the Rural and Low-Income School Program</t>
  </si>
  <si>
    <t>ALLOCATION FORMULA:
Each State will receive an amount equal to its share of the total number of students in ADA in all eligible districts nationally.  
States may award the funds competitively, by a formula based on ADA or some other formula that more effectively targets poverty.</t>
  </si>
  <si>
    <t>PUBLIC SCHOOLS OF CALUMET</t>
  </si>
  <si>
    <t>57070 MINE STREET</t>
  </si>
  <si>
    <t>CALUMET</t>
  </si>
  <si>
    <t>COVERT PUBLIC SCHOOLS</t>
  </si>
  <si>
    <t>35323 M-140 HIGHW</t>
  </si>
  <si>
    <t>COVERT</t>
  </si>
  <si>
    <t>GERRISH-HIGGINS SCHOOL DISTRICT</t>
  </si>
  <si>
    <t>P.O. BOX 825</t>
  </si>
  <si>
    <t>ROSCOMMON</t>
  </si>
  <si>
    <t>HALE AREA SCHOOLS</t>
  </si>
  <si>
    <t>200 W. MAIN STREE</t>
  </si>
  <si>
    <t>HALE</t>
  </si>
  <si>
    <t>HARRISON COMMUNITY SCHOOLS</t>
  </si>
  <si>
    <t>HARRISON</t>
  </si>
  <si>
    <t>IONIA TOWNSHIP S/D #2</t>
  </si>
  <si>
    <t>2120 N. STATE ROA</t>
  </si>
  <si>
    <t>MARION PUBLIC SCHOOLS</t>
  </si>
  <si>
    <t>P.O. BOX 715</t>
  </si>
  <si>
    <t>MARION</t>
  </si>
  <si>
    <t>MIO-AUSABLE SCHOOLS</t>
  </si>
  <si>
    <t>P.O. BOX 909</t>
  </si>
  <si>
    <t>MIO</t>
  </si>
  <si>
    <t>ONAWAY AREA COMMUNITY SCHOOL DIS</t>
  </si>
  <si>
    <t>P.O. BOX 307</t>
  </si>
  <si>
    <t>QUINCY COMMUNITY SCHOOL DISTRICT</t>
  </si>
  <si>
    <t>1 EDUCATIONAL PAR</t>
  </si>
  <si>
    <t>QUINCY</t>
  </si>
  <si>
    <t>RUDYARD AREA SCHOOLS</t>
  </si>
  <si>
    <t>P.O. BOX 246</t>
  </si>
  <si>
    <t>RUDYARD</t>
  </si>
  <si>
    <t>UNION CITY COMMUNITY SCHOOLS</t>
  </si>
  <si>
    <t>430 ST. JOSEPH ST</t>
  </si>
  <si>
    <t>UNION CITY</t>
  </si>
  <si>
    <t>UNIONVILLE-SEBEWAING AREA SCHOOL</t>
  </si>
  <si>
    <t>2203 WILDNER ROAD</t>
  </si>
  <si>
    <t>SEBEWAING</t>
  </si>
  <si>
    <t>WHITTEMORE-PRESCOTT AREA SCHOOLS</t>
  </si>
  <si>
    <t>P.O. BOX 250</t>
  </si>
  <si>
    <t>WHITTEMORE</t>
  </si>
  <si>
    <t>yes</t>
  </si>
  <si>
    <t>FISCAL YEAR 2003 SPREADSHEET FOR SMALL, RURAL SCHOOL ACHIEVEMENT PROGRAM AND RURAL LOW-INCOME SCHOOL PROGRAM</t>
  </si>
  <si>
    <t>Michigan public school districts</t>
  </si>
  <si>
    <t>NCES LEA ID</t>
  </si>
  <si>
    <t>State ID</t>
  </si>
  <si>
    <t>District Name</t>
  </si>
  <si>
    <t>Mailing Address</t>
  </si>
  <si>
    <t>City</t>
  </si>
  <si>
    <t>Zip Code</t>
  </si>
  <si>
    <t>Zip +4</t>
  </si>
  <si>
    <t>Telephone</t>
  </si>
  <si>
    <t>Locale codes of schools in the LEA</t>
  </si>
  <si>
    <t>Does each school have a locale code of 7 or 8?</t>
  </si>
  <si>
    <t>Is this a change in the preceding column from the FY2002 REAP</t>
  </si>
  <si>
    <t>Is the LEA defined as rural by the State?  (YES/NO/NA)</t>
  </si>
  <si>
    <t>Average Daily Attendance</t>
  </si>
  <si>
    <t>Is county population density less than 10 persons/sq. mile  (YES/NO/NA)</t>
  </si>
  <si>
    <t>Is LEA eligible for SRSA Program Grant? (YES/NO)</t>
  </si>
  <si>
    <t>Percentage of children from families below poverty line</t>
  </si>
  <si>
    <t>Does LEA meet low-income poverty requirement? (YES/NO)</t>
  </si>
  <si>
    <t>Does each school in LEA have locale code of 6,7, or 8?</t>
  </si>
  <si>
    <t>Is LEA eligible for Rural and Low-Income School grant? (YES/NO)</t>
  </si>
  <si>
    <t>FY 2002 Title II, Part A allocation amount</t>
  </si>
  <si>
    <t>FY 2002 Title II, Part D formula allocation amount</t>
  </si>
  <si>
    <t>FY 2002 Title IV, Part A allocation amount</t>
  </si>
  <si>
    <t>FY 2002 Title V allocation amount</t>
  </si>
  <si>
    <t>SRSA rural eligible</t>
  </si>
  <si>
    <t>SRSA small eligible</t>
  </si>
  <si>
    <t>should be SRSA rural eligible</t>
  </si>
  <si>
    <t>should be SRSA small eligible</t>
  </si>
  <si>
    <t>Incorrectly identified as SRSA rural eligible</t>
  </si>
  <si>
    <t>Incorrectly identified as SRSA small eligible</t>
  </si>
  <si>
    <t>SRSA eligible</t>
  </si>
  <si>
    <t>State misidentified SRSA eligible</t>
  </si>
  <si>
    <t>State misidentified not eligible</t>
  </si>
  <si>
    <t>RLIS rural eligible</t>
  </si>
  <si>
    <t>RLIS pov. Eligible</t>
  </si>
  <si>
    <t>Initial RLIS eligible</t>
  </si>
  <si>
    <t>SRSA and RLIS eligible</t>
  </si>
  <si>
    <t>RLIS eligible</t>
  </si>
  <si>
    <t>State misidentified RLIS eligible</t>
  </si>
  <si>
    <t>State misidentified not RLIS eligible</t>
  </si>
  <si>
    <t>NO</t>
  </si>
  <si>
    <t>YES</t>
  </si>
  <si>
    <t>NA</t>
  </si>
  <si>
    <t>6,7</t>
  </si>
  <si>
    <t xml:space="preserve"> </t>
  </si>
  <si>
    <t>PANSOPHIA ACADEMY</t>
  </si>
  <si>
    <t>52 ABBOTT AVENUE</t>
  </si>
  <si>
    <t>COLDWATER</t>
  </si>
  <si>
    <t>M</t>
  </si>
  <si>
    <t>RENAISSANCE PUBLIC SCHOOL ACADEM</t>
  </si>
  <si>
    <t>2797 S. ISABELLA</t>
  </si>
  <si>
    <t>MT. PLEASANT</t>
  </si>
  <si>
    <t>SAUK TRAIL ACADEMY</t>
  </si>
  <si>
    <t>160 W. MECHANIC R</t>
  </si>
  <si>
    <t>HILLSDALE</t>
  </si>
  <si>
    <t>Yes</t>
  </si>
  <si>
    <t>NORTHSTAR ACADEMY</t>
  </si>
  <si>
    <t>P.O. BOX 577</t>
  </si>
  <si>
    <t>ISHPEMING</t>
  </si>
  <si>
    <t>THRESHOLD ACADEMY</t>
  </si>
  <si>
    <t>904 OAK DRIVE</t>
  </si>
  <si>
    <t>GREENVILLE</t>
  </si>
  <si>
    <t>ONAWAY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</si>
</sst>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000000"/>
    <numFmt numFmtId="167" formatCode="000"/>
    <numFmt numFmtId="168" formatCode="[&lt;=9999999]###\-####;\(###\)\ ###\-####"/>
    <numFmt numFmtId="169" formatCode="00000"/>
    <numFmt numFmtId="170" formatCode="0000000000"/>
    <numFmt numFmtId="171" formatCode="0.000"/>
    <numFmt numFmtId="172" formatCode="00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* #,##0.0_);_(* \(#,##0.0\);_(* &quot;-&quot;??_);_(@_)"/>
    <numFmt numFmtId="178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sz val="10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1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17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6" fontId="6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171" fontId="7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171" fontId="6" fillId="0" borderId="0" xfId="0" applyNumberFormat="1" applyFont="1" applyAlignment="1">
      <alignment horizontal="center"/>
    </xf>
    <xf numFmtId="166" fontId="6" fillId="3" borderId="0" xfId="0" applyNumberFormat="1" applyFont="1" applyFill="1" applyBorder="1" applyAlignment="1">
      <alignment horizontal="center" wrapText="1"/>
    </xf>
    <xf numFmtId="167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wrapText="1"/>
    </xf>
    <xf numFmtId="0" fontId="6" fillId="3" borderId="3" xfId="0" applyFont="1" applyFill="1" applyBorder="1" applyAlignment="1">
      <alignment horizontal="left" textRotation="75" wrapText="1"/>
    </xf>
    <xf numFmtId="0" fontId="6" fillId="2" borderId="3" xfId="0" applyFont="1" applyFill="1" applyBorder="1" applyAlignment="1">
      <alignment horizontal="left" textRotation="75" wrapText="1"/>
    </xf>
    <xf numFmtId="0" fontId="6" fillId="0" borderId="3" xfId="0" applyFont="1" applyFill="1" applyBorder="1" applyAlignment="1">
      <alignment horizontal="left" textRotation="75" wrapText="1"/>
    </xf>
    <xf numFmtId="14" fontId="6" fillId="0" borderId="3" xfId="0" applyNumberFormat="1" applyFont="1" applyFill="1" applyBorder="1" applyAlignment="1">
      <alignment horizontal="left" textRotation="75" wrapText="1"/>
    </xf>
    <xf numFmtId="171" fontId="6" fillId="3" borderId="3" xfId="0" applyNumberFormat="1" applyFont="1" applyFill="1" applyBorder="1" applyAlignment="1">
      <alignment horizontal="left" textRotation="75" wrapText="1"/>
    </xf>
    <xf numFmtId="0" fontId="6" fillId="0" borderId="3" xfId="0" applyFont="1" applyBorder="1" applyAlignment="1">
      <alignment horizontal="left" textRotation="75" wrapText="1"/>
    </xf>
    <xf numFmtId="0" fontId="6" fillId="0" borderId="4" xfId="0" applyFont="1" applyFill="1" applyBorder="1" applyAlignment="1" applyProtection="1">
      <alignment horizontal="left" textRotation="75" wrapText="1"/>
      <protection locked="0"/>
    </xf>
    <xf numFmtId="0" fontId="6" fillId="0" borderId="4" xfId="0" applyFont="1" applyFill="1" applyBorder="1" applyAlignment="1" applyProtection="1">
      <alignment horizontal="right" textRotation="75" wrapText="1"/>
      <protection locked="0"/>
    </xf>
    <xf numFmtId="166" fontId="6" fillId="0" borderId="0" xfId="0" applyNumberFormat="1" applyFont="1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U21" sqref="U21"/>
    </sheetView>
  </sheetViews>
  <sheetFormatPr defaultColWidth="9.140625" defaultRowHeight="12.75"/>
  <cols>
    <col min="1" max="1" width="9.28125" style="0" bestFit="1" customWidth="1"/>
    <col min="2" max="2" width="8.421875" style="0" customWidth="1"/>
    <col min="3" max="3" width="40.140625" style="0" bestFit="1" customWidth="1"/>
    <col min="4" max="4" width="33.00390625" style="0" hidden="1" customWidth="1"/>
    <col min="5" max="5" width="14.8515625" style="0" customWidth="1"/>
    <col min="6" max="6" width="20.57421875" style="0" hidden="1" customWidth="1"/>
    <col min="7" max="7" width="17.7109375" style="0" hidden="1" customWidth="1"/>
    <col min="8" max="8" width="15.140625" style="0" hidden="1" customWidth="1"/>
    <col min="9" max="9" width="7.00390625" style="0" customWidth="1"/>
    <col min="10" max="10" width="8.57421875" style="0" hidden="1" customWidth="1"/>
    <col min="11" max="11" width="8.00390625" style="0" hidden="1" customWidth="1"/>
    <col min="12" max="12" width="6.7109375" style="0" hidden="1" customWidth="1"/>
    <col min="14" max="14" width="7.8515625" style="0" hidden="1" customWidth="1"/>
    <col min="15" max="15" width="6.8515625" style="0" hidden="1" customWidth="1"/>
    <col min="16" max="16" width="9.00390625" style="0" customWidth="1"/>
    <col min="17" max="17" width="8.7109375" style="0" customWidth="1"/>
    <col min="18" max="18" width="6.28125" style="0" customWidth="1"/>
    <col min="19" max="19" width="8.00390625" style="0" customWidth="1"/>
    <col min="20" max="20" width="6.7109375" style="0" customWidth="1"/>
    <col min="21" max="21" width="7.00390625" style="0" customWidth="1"/>
    <col min="22" max="26" width="10.7109375" style="0" hidden="1" customWidth="1"/>
    <col min="27" max="41" width="9.140625" style="0" hidden="1" customWidth="1"/>
  </cols>
  <sheetData>
    <row r="1" spans="1:21" s="22" customFormat="1" ht="12.75" customHeight="1">
      <c r="A1" s="20" t="s">
        <v>47</v>
      </c>
      <c r="B1" s="21"/>
      <c r="G1" s="23"/>
      <c r="I1" s="24"/>
      <c r="O1" s="25"/>
      <c r="P1" s="26"/>
      <c r="U1" s="25"/>
    </row>
    <row r="2" spans="1:21" s="22" customFormat="1" ht="12.75" customHeight="1">
      <c r="A2" s="20" t="s">
        <v>48</v>
      </c>
      <c r="B2" s="21"/>
      <c r="G2" s="23"/>
      <c r="I2" s="24"/>
      <c r="O2" s="25"/>
      <c r="P2" s="26"/>
      <c r="U2" s="25"/>
    </row>
    <row r="3" spans="1:21" s="22" customFormat="1" ht="12.75" customHeight="1">
      <c r="A3" s="20" t="s">
        <v>5</v>
      </c>
      <c r="B3" s="21"/>
      <c r="G3" s="23"/>
      <c r="I3" s="24"/>
      <c r="O3" s="25"/>
      <c r="P3" s="26"/>
      <c r="U3" s="25"/>
    </row>
    <row r="4" spans="1:21" s="22" customFormat="1" ht="12.75" customHeight="1">
      <c r="A4" s="47" t="s">
        <v>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U4" s="25"/>
    </row>
    <row r="5" spans="1:21" s="22" customFormat="1" ht="12.75" customHeigh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U5" s="25"/>
    </row>
    <row r="6" spans="1:21" s="22" customFormat="1" ht="12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U6" s="25"/>
    </row>
    <row r="7" spans="1:21" s="22" customFormat="1" ht="12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U7" s="25"/>
    </row>
    <row r="8" spans="1:21" s="22" customFormat="1" ht="18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U8" s="25"/>
    </row>
    <row r="9" spans="1:26" s="22" customFormat="1" ht="12.75">
      <c r="A9" s="27"/>
      <c r="B9" s="28"/>
      <c r="C9" s="29"/>
      <c r="D9" s="29"/>
      <c r="E9" s="29"/>
      <c r="F9" s="29"/>
      <c r="G9" s="30"/>
      <c r="H9" s="29"/>
      <c r="I9" s="31"/>
      <c r="J9" s="29"/>
      <c r="K9" s="29"/>
      <c r="L9" s="29"/>
      <c r="M9" s="29"/>
      <c r="N9" s="32"/>
      <c r="O9" s="32"/>
      <c r="P9" s="33"/>
      <c r="Q9" s="29"/>
      <c r="R9" s="32"/>
      <c r="S9" s="29"/>
      <c r="T9" s="32"/>
      <c r="U9" s="32"/>
      <c r="V9" s="29"/>
      <c r="W9" s="29"/>
      <c r="X9" s="29"/>
      <c r="Y9" s="29"/>
      <c r="Z9" s="29"/>
    </row>
    <row r="10" spans="1:41" s="22" customFormat="1" ht="196.5" customHeight="1">
      <c r="A10" s="34" t="s">
        <v>49</v>
      </c>
      <c r="B10" s="35" t="s">
        <v>50</v>
      </c>
      <c r="C10" s="36" t="s">
        <v>51</v>
      </c>
      <c r="D10" s="37" t="s">
        <v>52</v>
      </c>
      <c r="E10" s="37" t="s">
        <v>53</v>
      </c>
      <c r="F10" s="37" t="s">
        <v>54</v>
      </c>
      <c r="G10" s="38" t="s">
        <v>55</v>
      </c>
      <c r="H10" s="37" t="s">
        <v>56</v>
      </c>
      <c r="I10" s="39" t="s">
        <v>57</v>
      </c>
      <c r="J10" s="39" t="s">
        <v>58</v>
      </c>
      <c r="K10" s="40" t="s">
        <v>59</v>
      </c>
      <c r="L10" s="41" t="s">
        <v>60</v>
      </c>
      <c r="M10" s="42" t="s">
        <v>61</v>
      </c>
      <c r="N10" s="41" t="s">
        <v>62</v>
      </c>
      <c r="O10" s="41" t="s">
        <v>63</v>
      </c>
      <c r="P10" s="43" t="s">
        <v>64</v>
      </c>
      <c r="Q10" s="39" t="s">
        <v>65</v>
      </c>
      <c r="R10" s="40" t="s">
        <v>59</v>
      </c>
      <c r="S10" s="39" t="s">
        <v>66</v>
      </c>
      <c r="T10" s="40" t="s">
        <v>59</v>
      </c>
      <c r="U10" s="41" t="s">
        <v>67</v>
      </c>
      <c r="V10" s="44" t="s">
        <v>68</v>
      </c>
      <c r="W10" s="44" t="s">
        <v>69</v>
      </c>
      <c r="X10" s="44" t="s">
        <v>70</v>
      </c>
      <c r="Y10" s="44" t="s">
        <v>71</v>
      </c>
      <c r="Z10" s="45" t="s">
        <v>72</v>
      </c>
      <c r="AA10" s="45" t="s">
        <v>73</v>
      </c>
      <c r="AB10" s="45" t="s">
        <v>74</v>
      </c>
      <c r="AC10" s="45" t="s">
        <v>75</v>
      </c>
      <c r="AD10" s="45" t="s">
        <v>76</v>
      </c>
      <c r="AE10" s="45" t="s">
        <v>77</v>
      </c>
      <c r="AF10" s="46" t="s">
        <v>78</v>
      </c>
      <c r="AG10" s="46" t="s">
        <v>79</v>
      </c>
      <c r="AH10" s="46" t="s">
        <v>80</v>
      </c>
      <c r="AI10" s="45" t="s">
        <v>81</v>
      </c>
      <c r="AJ10" s="45" t="s">
        <v>82</v>
      </c>
      <c r="AK10" s="45" t="s">
        <v>83</v>
      </c>
      <c r="AL10" s="45" t="s">
        <v>84</v>
      </c>
      <c r="AM10" s="45" t="s">
        <v>85</v>
      </c>
      <c r="AN10" s="45" t="s">
        <v>86</v>
      </c>
      <c r="AO10" s="45" t="s">
        <v>87</v>
      </c>
    </row>
    <row r="11" spans="1:34" s="12" customFormat="1" ht="13.5" thickBot="1">
      <c r="A11" s="3">
        <v>1</v>
      </c>
      <c r="B11" s="4">
        <v>2</v>
      </c>
      <c r="C11" s="5">
        <v>3</v>
      </c>
      <c r="D11" s="5"/>
      <c r="E11" s="5"/>
      <c r="F11" s="5"/>
      <c r="G11" s="6"/>
      <c r="H11" s="5"/>
      <c r="I11" s="7">
        <v>4</v>
      </c>
      <c r="J11" s="8">
        <v>5</v>
      </c>
      <c r="K11" s="8">
        <v>6</v>
      </c>
      <c r="L11" s="8">
        <v>7</v>
      </c>
      <c r="M11" s="8">
        <v>8</v>
      </c>
      <c r="N11" s="9">
        <v>9</v>
      </c>
      <c r="O11" s="9">
        <v>10</v>
      </c>
      <c r="P11" s="10">
        <v>11</v>
      </c>
      <c r="Q11" s="8">
        <v>12</v>
      </c>
      <c r="R11" s="11">
        <v>13</v>
      </c>
      <c r="S11" s="8">
        <v>14</v>
      </c>
      <c r="T11" s="11">
        <v>15</v>
      </c>
      <c r="U11" s="9">
        <v>16</v>
      </c>
      <c r="V11" s="8">
        <v>17</v>
      </c>
      <c r="W11" s="8">
        <v>18</v>
      </c>
      <c r="X11" s="8">
        <v>19</v>
      </c>
      <c r="Y11" s="8">
        <v>20</v>
      </c>
      <c r="Z11" s="5"/>
      <c r="AF11" s="13"/>
      <c r="AG11" s="13"/>
      <c r="AH11" s="13"/>
    </row>
    <row r="12" spans="1:41" ht="12.75">
      <c r="A12" s="14">
        <v>2603810</v>
      </c>
      <c r="B12">
        <v>43040</v>
      </c>
      <c r="C12" t="s">
        <v>0</v>
      </c>
      <c r="D12" t="s">
        <v>1</v>
      </c>
      <c r="E12" t="s">
        <v>2</v>
      </c>
      <c r="F12" s="15">
        <v>49304</v>
      </c>
      <c r="G12" s="1">
        <v>9525</v>
      </c>
      <c r="H12">
        <v>2317454791</v>
      </c>
      <c r="I12" s="2">
        <v>7</v>
      </c>
      <c r="J12" s="2" t="s">
        <v>89</v>
      </c>
      <c r="K12" t="s">
        <v>88</v>
      </c>
      <c r="L12" s="16"/>
      <c r="M12" s="17">
        <v>677</v>
      </c>
      <c r="N12" s="17" t="s">
        <v>88</v>
      </c>
      <c r="O12" s="17" t="s">
        <v>88</v>
      </c>
      <c r="P12" s="18">
        <v>31.418918919</v>
      </c>
      <c r="Q12" t="s">
        <v>89</v>
      </c>
      <c r="R12" t="s">
        <v>88</v>
      </c>
      <c r="S12" t="s">
        <v>89</v>
      </c>
      <c r="T12" t="s">
        <v>88</v>
      </c>
      <c r="U12" s="17" t="s">
        <v>89</v>
      </c>
      <c r="V12" s="17">
        <v>138742</v>
      </c>
      <c r="W12" s="17">
        <v>19512</v>
      </c>
      <c r="X12" s="17">
        <v>12291</v>
      </c>
      <c r="Y12" s="17">
        <v>22306</v>
      </c>
      <c r="Z12">
        <f aca="true" t="shared" si="0" ref="Z12:Z31">IF(OR(J12="YES",L12="YES"),1,0)</f>
        <v>1</v>
      </c>
      <c r="AA12">
        <f aca="true" t="shared" si="1" ref="AA12:AA31">IF(OR(M12&lt;600,N12="YES"),1,0)</f>
        <v>0</v>
      </c>
      <c r="AB12">
        <f aca="true" t="shared" si="2" ref="AB12:AB31">IF(AND(OR(J12="YES",L12="YES"),(Z12=0)),"Trouble",0)</f>
        <v>0</v>
      </c>
      <c r="AC12">
        <f aca="true" t="shared" si="3" ref="AC12:AC31">IF(AND(OR(M12&lt;600,N12="YES"),(AA12=0)),"Trouble",0)</f>
        <v>0</v>
      </c>
      <c r="AD12">
        <f aca="true" t="shared" si="4" ref="AD12:AD31">IF(AND(AND(J12="NO",L12="NO"),(O12="YES")),"Trouble",0)</f>
        <v>0</v>
      </c>
      <c r="AE12">
        <f aca="true" t="shared" si="5" ref="AE12:AE31">IF(AND(AND(M12&gt;=600,N12="NO"),(O12="YES")),"Trouble",0)</f>
        <v>0</v>
      </c>
      <c r="AF12" s="19">
        <f aca="true" t="shared" si="6" ref="AF12:AF31">IF(AND(Z12=1,AA12=1),"SRSA",0)</f>
        <v>0</v>
      </c>
      <c r="AG12" s="19">
        <f aca="true" t="shared" si="7" ref="AG12:AG31">IF(AND(AF12=0,O12="YES"),"Trouble",0)</f>
        <v>0</v>
      </c>
      <c r="AH12" s="19">
        <f aca="true" t="shared" si="8" ref="AH12:AH31">IF(AND(AF12="SRSA",O12="NO"),"Trouble",0)</f>
        <v>0</v>
      </c>
      <c r="AI12">
        <f aca="true" t="shared" si="9" ref="AI12:AI31">IF(S12="YES",1,0)</f>
        <v>1</v>
      </c>
      <c r="AJ12">
        <f aca="true" t="shared" si="10" ref="AJ12:AJ31">IF(P12&gt;=20,1,0)</f>
        <v>1</v>
      </c>
      <c r="AK12" t="str">
        <f aca="true" t="shared" si="11" ref="AK12:AK31">IF(AND(AI12=1,AJ12=1),"Initial",0)</f>
        <v>Initial</v>
      </c>
      <c r="AL12">
        <f aca="true" t="shared" si="12" ref="AL12:AL31">IF(AND(AF12="SRSA",AK12="Initial"),"SRSA",0)</f>
        <v>0</v>
      </c>
      <c r="AM12" t="str">
        <f aca="true" t="shared" si="13" ref="AM12:AM31">IF(AND(AK12="Initial",AL12=0),"RLIS",0)</f>
        <v>RLIS</v>
      </c>
      <c r="AN12">
        <f aca="true" t="shared" si="14" ref="AN12:AN31">IF(AND(AM12=0,U12="YES"),"Trouble",0)</f>
        <v>0</v>
      </c>
      <c r="AO12">
        <f aca="true" t="shared" si="15" ref="AO12:AO31">IF(AND(U12="NO",AM12="RLIS"),"Trouble",0)</f>
        <v>0</v>
      </c>
    </row>
    <row r="13" spans="1:41" ht="12.75">
      <c r="A13" s="14">
        <v>2610980</v>
      </c>
      <c r="B13">
        <v>80040</v>
      </c>
      <c r="C13" t="s">
        <v>10</v>
      </c>
      <c r="D13" t="s">
        <v>11</v>
      </c>
      <c r="E13" t="s">
        <v>12</v>
      </c>
      <c r="F13" s="15">
        <v>49043</v>
      </c>
      <c r="G13" s="1">
        <v>9798</v>
      </c>
      <c r="H13">
        <v>6167643701</v>
      </c>
      <c r="I13" s="2">
        <v>8</v>
      </c>
      <c r="J13" s="2" t="s">
        <v>89</v>
      </c>
      <c r="K13" t="s">
        <v>88</v>
      </c>
      <c r="L13" s="16"/>
      <c r="M13" s="17">
        <v>640</v>
      </c>
      <c r="N13" s="17" t="s">
        <v>88</v>
      </c>
      <c r="O13" s="17" t="s">
        <v>88</v>
      </c>
      <c r="P13" s="18">
        <v>46.658415842</v>
      </c>
      <c r="Q13" t="s">
        <v>89</v>
      </c>
      <c r="R13" t="s">
        <v>88</v>
      </c>
      <c r="S13" t="s">
        <v>89</v>
      </c>
      <c r="T13" t="s">
        <v>88</v>
      </c>
      <c r="U13" s="17" t="s">
        <v>89</v>
      </c>
      <c r="V13" s="17">
        <v>126208</v>
      </c>
      <c r="W13" s="17">
        <v>18369</v>
      </c>
      <c r="X13" s="17">
        <v>11396</v>
      </c>
      <c r="Y13" s="17">
        <v>17119</v>
      </c>
      <c r="Z13">
        <f t="shared" si="0"/>
        <v>1</v>
      </c>
      <c r="AA13">
        <f t="shared" si="1"/>
        <v>0</v>
      </c>
      <c r="AB13">
        <f t="shared" si="2"/>
        <v>0</v>
      </c>
      <c r="AC13">
        <f t="shared" si="3"/>
        <v>0</v>
      </c>
      <c r="AD13">
        <f t="shared" si="4"/>
        <v>0</v>
      </c>
      <c r="AE13">
        <f t="shared" si="5"/>
        <v>0</v>
      </c>
      <c r="AF13" s="19">
        <f t="shared" si="6"/>
        <v>0</v>
      </c>
      <c r="AG13" s="19">
        <f t="shared" si="7"/>
        <v>0</v>
      </c>
      <c r="AH13" s="19">
        <f t="shared" si="8"/>
        <v>0</v>
      </c>
      <c r="AI13">
        <f t="shared" si="9"/>
        <v>1</v>
      </c>
      <c r="AJ13">
        <f t="shared" si="10"/>
        <v>1</v>
      </c>
      <c r="AK13" t="str">
        <f t="shared" si="11"/>
        <v>Initial</v>
      </c>
      <c r="AL13">
        <f t="shared" si="12"/>
        <v>0</v>
      </c>
      <c r="AM13" t="str">
        <f t="shared" si="13"/>
        <v>RLIS</v>
      </c>
      <c r="AN13">
        <f t="shared" si="14"/>
        <v>0</v>
      </c>
      <c r="AO13">
        <f t="shared" si="15"/>
        <v>0</v>
      </c>
    </row>
    <row r="14" spans="1:41" ht="12.75">
      <c r="A14" s="14">
        <v>2615830</v>
      </c>
      <c r="B14">
        <v>72010</v>
      </c>
      <c r="C14" t="s">
        <v>13</v>
      </c>
      <c r="D14" t="s">
        <v>14</v>
      </c>
      <c r="E14" t="s">
        <v>15</v>
      </c>
      <c r="F14" s="15">
        <v>48653</v>
      </c>
      <c r="G14" s="1">
        <v>825</v>
      </c>
      <c r="H14">
        <v>9892756600</v>
      </c>
      <c r="I14" s="2">
        <v>7</v>
      </c>
      <c r="J14" s="2" t="s">
        <v>89</v>
      </c>
      <c r="K14" t="s">
        <v>88</v>
      </c>
      <c r="L14" s="16"/>
      <c r="M14" s="17">
        <v>1738</v>
      </c>
      <c r="N14" s="17" t="s">
        <v>88</v>
      </c>
      <c r="O14" s="17" t="s">
        <v>88</v>
      </c>
      <c r="P14" s="18">
        <v>20.568400771</v>
      </c>
      <c r="Q14" t="s">
        <v>89</v>
      </c>
      <c r="R14" t="s">
        <v>88</v>
      </c>
      <c r="S14" t="s">
        <v>89</v>
      </c>
      <c r="T14" t="s">
        <v>88</v>
      </c>
      <c r="U14" s="17" t="s">
        <v>89</v>
      </c>
      <c r="V14" s="17">
        <v>161267</v>
      </c>
      <c r="W14" s="17">
        <v>19057</v>
      </c>
      <c r="X14" s="17">
        <v>15982</v>
      </c>
      <c r="Y14" s="17">
        <v>27377</v>
      </c>
      <c r="Z14">
        <f t="shared" si="0"/>
        <v>1</v>
      </c>
      <c r="AA14">
        <f t="shared" si="1"/>
        <v>0</v>
      </c>
      <c r="AB14">
        <f t="shared" si="2"/>
        <v>0</v>
      </c>
      <c r="AC14">
        <f t="shared" si="3"/>
        <v>0</v>
      </c>
      <c r="AD14">
        <f t="shared" si="4"/>
        <v>0</v>
      </c>
      <c r="AE14">
        <f t="shared" si="5"/>
        <v>0</v>
      </c>
      <c r="AF14" s="19">
        <f t="shared" si="6"/>
        <v>0</v>
      </c>
      <c r="AG14" s="19">
        <f t="shared" si="7"/>
        <v>0</v>
      </c>
      <c r="AH14" s="19">
        <f t="shared" si="8"/>
        <v>0</v>
      </c>
      <c r="AI14">
        <f t="shared" si="9"/>
        <v>1</v>
      </c>
      <c r="AJ14">
        <f t="shared" si="10"/>
        <v>1</v>
      </c>
      <c r="AK14" t="str">
        <f t="shared" si="11"/>
        <v>Initial</v>
      </c>
      <c r="AL14">
        <f t="shared" si="12"/>
        <v>0</v>
      </c>
      <c r="AM14" t="str">
        <f t="shared" si="13"/>
        <v>RLIS</v>
      </c>
      <c r="AN14">
        <f t="shared" si="14"/>
        <v>0</v>
      </c>
      <c r="AO14">
        <f t="shared" si="15"/>
        <v>0</v>
      </c>
    </row>
    <row r="15" spans="1:41" ht="12.75">
      <c r="A15" s="14">
        <v>2617370</v>
      </c>
      <c r="B15">
        <v>35020</v>
      </c>
      <c r="C15" t="s">
        <v>16</v>
      </c>
      <c r="D15" t="s">
        <v>17</v>
      </c>
      <c r="E15" t="s">
        <v>18</v>
      </c>
      <c r="F15" s="15">
        <v>48739</v>
      </c>
      <c r="G15" s="1">
        <v>9592</v>
      </c>
      <c r="H15">
        <v>9897287661</v>
      </c>
      <c r="I15" s="2">
        <v>6</v>
      </c>
      <c r="J15" s="2" t="s">
        <v>88</v>
      </c>
      <c r="K15" t="s">
        <v>88</v>
      </c>
      <c r="L15" s="16"/>
      <c r="M15" s="17">
        <v>746</v>
      </c>
      <c r="N15" s="17" t="s">
        <v>88</v>
      </c>
      <c r="O15" s="17" t="s">
        <v>88</v>
      </c>
      <c r="P15" s="18">
        <v>24.836601307</v>
      </c>
      <c r="Q15" t="s">
        <v>89</v>
      </c>
      <c r="R15" t="s">
        <v>88</v>
      </c>
      <c r="S15" t="s">
        <v>89</v>
      </c>
      <c r="T15" t="s">
        <v>88</v>
      </c>
      <c r="U15" s="17" t="s">
        <v>89</v>
      </c>
      <c r="V15" s="17">
        <v>52510</v>
      </c>
      <c r="W15" s="17">
        <v>5943</v>
      </c>
      <c r="X15" s="17">
        <v>6275</v>
      </c>
      <c r="Y15" s="17">
        <v>11612</v>
      </c>
      <c r="Z15">
        <f t="shared" si="0"/>
        <v>0</v>
      </c>
      <c r="AA15">
        <f t="shared" si="1"/>
        <v>0</v>
      </c>
      <c r="AB15">
        <f t="shared" si="2"/>
        <v>0</v>
      </c>
      <c r="AC15">
        <f t="shared" si="3"/>
        <v>0</v>
      </c>
      <c r="AD15">
        <f t="shared" si="4"/>
        <v>0</v>
      </c>
      <c r="AE15">
        <f t="shared" si="5"/>
        <v>0</v>
      </c>
      <c r="AF15" s="19">
        <f t="shared" si="6"/>
        <v>0</v>
      </c>
      <c r="AG15" s="19">
        <f t="shared" si="7"/>
        <v>0</v>
      </c>
      <c r="AH15" s="19">
        <f t="shared" si="8"/>
        <v>0</v>
      </c>
      <c r="AI15">
        <f t="shared" si="9"/>
        <v>1</v>
      </c>
      <c r="AJ15">
        <f t="shared" si="10"/>
        <v>1</v>
      </c>
      <c r="AK15" t="str">
        <f t="shared" si="11"/>
        <v>Initial</v>
      </c>
      <c r="AL15">
        <f t="shared" si="12"/>
        <v>0</v>
      </c>
      <c r="AM15" t="str">
        <f t="shared" si="13"/>
        <v>RLIS</v>
      </c>
      <c r="AN15">
        <f t="shared" si="14"/>
        <v>0</v>
      </c>
      <c r="AO15">
        <f t="shared" si="15"/>
        <v>0</v>
      </c>
    </row>
    <row r="16" spans="1:41" ht="12.75">
      <c r="A16" s="14">
        <v>2617820</v>
      </c>
      <c r="B16">
        <v>18060</v>
      </c>
      <c r="C16" t="s">
        <v>19</v>
      </c>
      <c r="D16" t="s">
        <v>3</v>
      </c>
      <c r="E16" t="s">
        <v>20</v>
      </c>
      <c r="F16" s="15">
        <v>48625</v>
      </c>
      <c r="G16" s="1">
        <v>529</v>
      </c>
      <c r="H16">
        <v>9895397871</v>
      </c>
      <c r="I16" s="2">
        <v>7</v>
      </c>
      <c r="J16" s="2" t="s">
        <v>89</v>
      </c>
      <c r="K16" t="s">
        <v>88</v>
      </c>
      <c r="L16" s="16"/>
      <c r="M16" s="17">
        <v>2043</v>
      </c>
      <c r="N16" s="17" t="s">
        <v>88</v>
      </c>
      <c r="O16" s="17" t="s">
        <v>88</v>
      </c>
      <c r="P16" s="18">
        <v>23.633440514</v>
      </c>
      <c r="Q16" t="s">
        <v>89</v>
      </c>
      <c r="R16" t="s">
        <v>88</v>
      </c>
      <c r="S16" t="s">
        <v>89</v>
      </c>
      <c r="T16" t="s">
        <v>88</v>
      </c>
      <c r="U16" s="17" t="s">
        <v>89</v>
      </c>
      <c r="V16" s="17">
        <v>205013</v>
      </c>
      <c r="W16" s="17">
        <v>28327</v>
      </c>
      <c r="X16" s="17">
        <v>24544</v>
      </c>
      <c r="Y16" s="17">
        <v>17974</v>
      </c>
      <c r="Z16">
        <f t="shared" si="0"/>
        <v>1</v>
      </c>
      <c r="AA16">
        <f t="shared" si="1"/>
        <v>0</v>
      </c>
      <c r="AB16">
        <f t="shared" si="2"/>
        <v>0</v>
      </c>
      <c r="AC16">
        <f t="shared" si="3"/>
        <v>0</v>
      </c>
      <c r="AD16">
        <f t="shared" si="4"/>
        <v>0</v>
      </c>
      <c r="AE16">
        <f t="shared" si="5"/>
        <v>0</v>
      </c>
      <c r="AF16" s="19">
        <f t="shared" si="6"/>
        <v>0</v>
      </c>
      <c r="AG16" s="19">
        <f t="shared" si="7"/>
        <v>0</v>
      </c>
      <c r="AH16" s="19">
        <f t="shared" si="8"/>
        <v>0</v>
      </c>
      <c r="AI16">
        <f t="shared" si="9"/>
        <v>1</v>
      </c>
      <c r="AJ16">
        <f t="shared" si="10"/>
        <v>1</v>
      </c>
      <c r="AK16" t="str">
        <f t="shared" si="11"/>
        <v>Initial</v>
      </c>
      <c r="AL16">
        <f t="shared" si="12"/>
        <v>0</v>
      </c>
      <c r="AM16" t="str">
        <f t="shared" si="13"/>
        <v>RLIS</v>
      </c>
      <c r="AN16">
        <f t="shared" si="14"/>
        <v>0</v>
      </c>
      <c r="AO16">
        <f t="shared" si="15"/>
        <v>0</v>
      </c>
    </row>
    <row r="17" spans="1:41" ht="12.75">
      <c r="A17" s="14">
        <v>2619290</v>
      </c>
      <c r="B17">
        <v>34360</v>
      </c>
      <c r="C17" t="s">
        <v>21</v>
      </c>
      <c r="D17" t="s">
        <v>22</v>
      </c>
      <c r="E17" t="s">
        <v>4</v>
      </c>
      <c r="F17" s="15">
        <v>48846</v>
      </c>
      <c r="G17" s="1">
        <v>9470</v>
      </c>
      <c r="H17">
        <v>6165274900</v>
      </c>
      <c r="I17" s="2">
        <v>6</v>
      </c>
      <c r="J17" s="2" t="s">
        <v>88</v>
      </c>
      <c r="K17" t="s">
        <v>88</v>
      </c>
      <c r="L17" s="16"/>
      <c r="M17" s="17">
        <v>16</v>
      </c>
      <c r="N17" s="17" t="s">
        <v>90</v>
      </c>
      <c r="O17" s="17" t="s">
        <v>88</v>
      </c>
      <c r="P17" s="18">
        <v>20.143884892</v>
      </c>
      <c r="Q17" t="s">
        <v>89</v>
      </c>
      <c r="R17" t="s">
        <v>89</v>
      </c>
      <c r="S17" t="s">
        <v>89</v>
      </c>
      <c r="T17" t="s">
        <v>88</v>
      </c>
      <c r="U17" s="17" t="s">
        <v>89</v>
      </c>
      <c r="V17" s="17">
        <v>1957</v>
      </c>
      <c r="W17" s="17">
        <v>229</v>
      </c>
      <c r="X17" s="17">
        <v>281</v>
      </c>
      <c r="Y17" s="17">
        <v>119</v>
      </c>
      <c r="Z17">
        <f t="shared" si="0"/>
        <v>0</v>
      </c>
      <c r="AA17">
        <f t="shared" si="1"/>
        <v>1</v>
      </c>
      <c r="AB17">
        <f t="shared" si="2"/>
        <v>0</v>
      </c>
      <c r="AC17">
        <f t="shared" si="3"/>
        <v>0</v>
      </c>
      <c r="AD17">
        <f t="shared" si="4"/>
        <v>0</v>
      </c>
      <c r="AE17">
        <f t="shared" si="5"/>
        <v>0</v>
      </c>
      <c r="AF17" s="19">
        <f t="shared" si="6"/>
        <v>0</v>
      </c>
      <c r="AG17" s="19">
        <f t="shared" si="7"/>
        <v>0</v>
      </c>
      <c r="AH17" s="19">
        <f t="shared" si="8"/>
        <v>0</v>
      </c>
      <c r="AI17">
        <f t="shared" si="9"/>
        <v>1</v>
      </c>
      <c r="AJ17">
        <f t="shared" si="10"/>
        <v>1</v>
      </c>
      <c r="AK17" t="str">
        <f t="shared" si="11"/>
        <v>Initial</v>
      </c>
      <c r="AL17">
        <f t="shared" si="12"/>
        <v>0</v>
      </c>
      <c r="AM17" t="str">
        <f t="shared" si="13"/>
        <v>RLIS</v>
      </c>
      <c r="AN17">
        <f t="shared" si="14"/>
        <v>0</v>
      </c>
      <c r="AO17">
        <f t="shared" si="15"/>
        <v>0</v>
      </c>
    </row>
    <row r="18" spans="1:41" ht="12.75">
      <c r="A18" s="14">
        <v>2622800</v>
      </c>
      <c r="B18">
        <v>67050</v>
      </c>
      <c r="C18" t="s">
        <v>23</v>
      </c>
      <c r="D18" t="s">
        <v>24</v>
      </c>
      <c r="E18" t="s">
        <v>25</v>
      </c>
      <c r="F18" s="15">
        <v>49665</v>
      </c>
      <c r="G18" s="1">
        <v>715</v>
      </c>
      <c r="H18">
        <v>2317432486</v>
      </c>
      <c r="I18" s="2">
        <v>7</v>
      </c>
      <c r="J18" s="2" t="s">
        <v>89</v>
      </c>
      <c r="K18" t="s">
        <v>88</v>
      </c>
      <c r="L18" s="16"/>
      <c r="M18" s="17">
        <v>753</v>
      </c>
      <c r="N18" s="17" t="s">
        <v>88</v>
      </c>
      <c r="O18" s="17" t="s">
        <v>88</v>
      </c>
      <c r="P18" s="18">
        <v>22.437971953</v>
      </c>
      <c r="Q18" t="s">
        <v>89</v>
      </c>
      <c r="R18" t="s">
        <v>88</v>
      </c>
      <c r="S18" t="s">
        <v>89</v>
      </c>
      <c r="T18" t="s">
        <v>88</v>
      </c>
      <c r="U18" s="17" t="s">
        <v>89</v>
      </c>
      <c r="V18" s="17">
        <v>67070</v>
      </c>
      <c r="W18" s="17">
        <v>7867</v>
      </c>
      <c r="X18" s="17">
        <v>7686</v>
      </c>
      <c r="Y18" s="17">
        <v>12154</v>
      </c>
      <c r="Z18">
        <f t="shared" si="0"/>
        <v>1</v>
      </c>
      <c r="AA18">
        <f t="shared" si="1"/>
        <v>0</v>
      </c>
      <c r="AB18">
        <f t="shared" si="2"/>
        <v>0</v>
      </c>
      <c r="AC18">
        <f t="shared" si="3"/>
        <v>0</v>
      </c>
      <c r="AD18">
        <f t="shared" si="4"/>
        <v>0</v>
      </c>
      <c r="AE18">
        <f t="shared" si="5"/>
        <v>0</v>
      </c>
      <c r="AF18" s="19">
        <f t="shared" si="6"/>
        <v>0</v>
      </c>
      <c r="AG18" s="19">
        <f t="shared" si="7"/>
        <v>0</v>
      </c>
      <c r="AH18" s="19">
        <f t="shared" si="8"/>
        <v>0</v>
      </c>
      <c r="AI18">
        <f t="shared" si="9"/>
        <v>1</v>
      </c>
      <c r="AJ18">
        <f t="shared" si="10"/>
        <v>1</v>
      </c>
      <c r="AK18" t="str">
        <f t="shared" si="11"/>
        <v>Initial</v>
      </c>
      <c r="AL18">
        <f t="shared" si="12"/>
        <v>0</v>
      </c>
      <c r="AM18" t="str">
        <f t="shared" si="13"/>
        <v>RLIS</v>
      </c>
      <c r="AN18">
        <f t="shared" si="14"/>
        <v>0</v>
      </c>
      <c r="AO18">
        <f t="shared" si="15"/>
        <v>0</v>
      </c>
    </row>
    <row r="19" spans="1:41" ht="12.75">
      <c r="A19" s="14">
        <v>2624000</v>
      </c>
      <c r="B19">
        <v>68010</v>
      </c>
      <c r="C19" t="s">
        <v>26</v>
      </c>
      <c r="D19" t="s">
        <v>27</v>
      </c>
      <c r="E19" t="s">
        <v>28</v>
      </c>
      <c r="F19" s="15">
        <v>48647</v>
      </c>
      <c r="G19" s="1">
        <v>909</v>
      </c>
      <c r="H19">
        <v>9898262400</v>
      </c>
      <c r="I19" s="2">
        <v>7</v>
      </c>
      <c r="J19" s="2" t="s">
        <v>89</v>
      </c>
      <c r="K19" t="s">
        <v>88</v>
      </c>
      <c r="L19" s="16"/>
      <c r="M19" s="17">
        <v>798</v>
      </c>
      <c r="N19" s="17" t="s">
        <v>88</v>
      </c>
      <c r="O19" s="17" t="s">
        <v>88</v>
      </c>
      <c r="P19" s="18">
        <v>21.402550091</v>
      </c>
      <c r="Q19" t="s">
        <v>89</v>
      </c>
      <c r="R19" t="s">
        <v>88</v>
      </c>
      <c r="S19" t="s">
        <v>89</v>
      </c>
      <c r="T19" t="s">
        <v>88</v>
      </c>
      <c r="U19" s="17" t="s">
        <v>89</v>
      </c>
      <c r="V19" s="17">
        <v>86145</v>
      </c>
      <c r="W19" s="17">
        <v>10694</v>
      </c>
      <c r="X19" s="17">
        <v>8261</v>
      </c>
      <c r="Y19" s="17">
        <v>15249</v>
      </c>
      <c r="Z19">
        <f t="shared" si="0"/>
        <v>1</v>
      </c>
      <c r="AA19">
        <f t="shared" si="1"/>
        <v>0</v>
      </c>
      <c r="AB19">
        <f t="shared" si="2"/>
        <v>0</v>
      </c>
      <c r="AC19">
        <f t="shared" si="3"/>
        <v>0</v>
      </c>
      <c r="AD19">
        <f t="shared" si="4"/>
        <v>0</v>
      </c>
      <c r="AE19">
        <f t="shared" si="5"/>
        <v>0</v>
      </c>
      <c r="AF19" s="19">
        <f t="shared" si="6"/>
        <v>0</v>
      </c>
      <c r="AG19" s="19">
        <f t="shared" si="7"/>
        <v>0</v>
      </c>
      <c r="AH19" s="19">
        <f t="shared" si="8"/>
        <v>0</v>
      </c>
      <c r="AI19">
        <f t="shared" si="9"/>
        <v>1</v>
      </c>
      <c r="AJ19">
        <f t="shared" si="10"/>
        <v>1</v>
      </c>
      <c r="AK19" t="str">
        <f t="shared" si="11"/>
        <v>Initial</v>
      </c>
      <c r="AL19">
        <f t="shared" si="12"/>
        <v>0</v>
      </c>
      <c r="AM19" t="str">
        <f t="shared" si="13"/>
        <v>RLIS</v>
      </c>
      <c r="AN19">
        <f t="shared" si="14"/>
        <v>0</v>
      </c>
      <c r="AO19">
        <f t="shared" si="15"/>
        <v>0</v>
      </c>
    </row>
    <row r="20" spans="1:41" ht="12.75">
      <c r="A20" s="14">
        <v>2600153</v>
      </c>
      <c r="B20">
        <v>52901</v>
      </c>
      <c r="C20" t="s">
        <v>104</v>
      </c>
      <c r="D20" t="s">
        <v>105</v>
      </c>
      <c r="E20" t="s">
        <v>106</v>
      </c>
      <c r="F20" s="15">
        <v>49849</v>
      </c>
      <c r="G20" s="1">
        <v>577</v>
      </c>
      <c r="H20">
        <v>9064868311</v>
      </c>
      <c r="I20" s="2">
        <v>6</v>
      </c>
      <c r="J20" s="2" t="s">
        <v>88</v>
      </c>
      <c r="K20" t="s">
        <v>88</v>
      </c>
      <c r="L20" s="16"/>
      <c r="M20" s="17">
        <v>48</v>
      </c>
      <c r="N20" s="17" t="s">
        <v>90</v>
      </c>
      <c r="O20" s="17" t="s">
        <v>88</v>
      </c>
      <c r="P20" s="18">
        <v>34.351</v>
      </c>
      <c r="Q20" t="s">
        <v>96</v>
      </c>
      <c r="R20" t="s">
        <v>88</v>
      </c>
      <c r="S20" t="s">
        <v>89</v>
      </c>
      <c r="T20" t="s">
        <v>88</v>
      </c>
      <c r="U20" s="16" t="s">
        <v>46</v>
      </c>
      <c r="V20" s="17">
        <v>6078</v>
      </c>
      <c r="W20" s="17">
        <v>716</v>
      </c>
      <c r="X20" s="17">
        <v>622</v>
      </c>
      <c r="Y20" s="17">
        <v>442</v>
      </c>
      <c r="Z20">
        <f t="shared" si="0"/>
        <v>0</v>
      </c>
      <c r="AA20">
        <f t="shared" si="1"/>
        <v>1</v>
      </c>
      <c r="AB20">
        <f t="shared" si="2"/>
        <v>0</v>
      </c>
      <c r="AC20">
        <f t="shared" si="3"/>
        <v>0</v>
      </c>
      <c r="AD20">
        <f t="shared" si="4"/>
        <v>0</v>
      </c>
      <c r="AE20">
        <f t="shared" si="5"/>
        <v>0</v>
      </c>
      <c r="AF20" s="19">
        <f t="shared" si="6"/>
        <v>0</v>
      </c>
      <c r="AG20" s="19">
        <f t="shared" si="7"/>
        <v>0</v>
      </c>
      <c r="AH20" s="19">
        <f t="shared" si="8"/>
        <v>0</v>
      </c>
      <c r="AI20">
        <f t="shared" si="9"/>
        <v>1</v>
      </c>
      <c r="AJ20">
        <f t="shared" si="10"/>
        <v>1</v>
      </c>
      <c r="AK20" t="str">
        <f t="shared" si="11"/>
        <v>Initial</v>
      </c>
      <c r="AL20">
        <f t="shared" si="12"/>
        <v>0</v>
      </c>
      <c r="AM20" t="str">
        <f t="shared" si="13"/>
        <v>RLIS</v>
      </c>
      <c r="AN20">
        <f t="shared" si="14"/>
        <v>0</v>
      </c>
      <c r="AO20">
        <f t="shared" si="15"/>
        <v>0</v>
      </c>
    </row>
    <row r="21" spans="1:41" ht="12.75">
      <c r="A21" s="14">
        <v>2626400</v>
      </c>
      <c r="B21">
        <v>71050</v>
      </c>
      <c r="C21" t="s">
        <v>29</v>
      </c>
      <c r="D21" t="s">
        <v>30</v>
      </c>
      <c r="E21" t="s">
        <v>110</v>
      </c>
      <c r="F21" s="15">
        <v>49765</v>
      </c>
      <c r="G21" s="1">
        <v>307</v>
      </c>
      <c r="H21">
        <v>9897338423</v>
      </c>
      <c r="I21" s="2">
        <v>7</v>
      </c>
      <c r="J21" s="2" t="s">
        <v>89</v>
      </c>
      <c r="K21" t="s">
        <v>88</v>
      </c>
      <c r="L21" s="16"/>
      <c r="M21" s="17">
        <v>840</v>
      </c>
      <c r="N21" s="17" t="s">
        <v>88</v>
      </c>
      <c r="O21" s="17" t="s">
        <v>88</v>
      </c>
      <c r="P21" s="18">
        <v>22.431668238</v>
      </c>
      <c r="Q21" t="s">
        <v>89</v>
      </c>
      <c r="R21" t="s">
        <v>88</v>
      </c>
      <c r="S21" t="s">
        <v>89</v>
      </c>
      <c r="T21" t="s">
        <v>88</v>
      </c>
      <c r="U21" s="17" t="s">
        <v>89</v>
      </c>
      <c r="V21" s="17">
        <v>70698</v>
      </c>
      <c r="W21" s="17">
        <v>9011</v>
      </c>
      <c r="X21" s="17">
        <v>8996</v>
      </c>
      <c r="Y21" s="17">
        <v>12851</v>
      </c>
      <c r="Z21">
        <f t="shared" si="0"/>
        <v>1</v>
      </c>
      <c r="AA21">
        <f t="shared" si="1"/>
        <v>0</v>
      </c>
      <c r="AB21">
        <f t="shared" si="2"/>
        <v>0</v>
      </c>
      <c r="AC21">
        <f t="shared" si="3"/>
        <v>0</v>
      </c>
      <c r="AD21">
        <f t="shared" si="4"/>
        <v>0</v>
      </c>
      <c r="AE21">
        <f t="shared" si="5"/>
        <v>0</v>
      </c>
      <c r="AF21" s="19">
        <f t="shared" si="6"/>
        <v>0</v>
      </c>
      <c r="AG21" s="19">
        <f t="shared" si="7"/>
        <v>0</v>
      </c>
      <c r="AH21" s="19">
        <f t="shared" si="8"/>
        <v>0</v>
      </c>
      <c r="AI21">
        <f t="shared" si="9"/>
        <v>1</v>
      </c>
      <c r="AJ21">
        <f t="shared" si="10"/>
        <v>1</v>
      </c>
      <c r="AK21" t="str">
        <f t="shared" si="11"/>
        <v>Initial</v>
      </c>
      <c r="AL21">
        <f t="shared" si="12"/>
        <v>0</v>
      </c>
      <c r="AM21" t="str">
        <f t="shared" si="13"/>
        <v>RLIS</v>
      </c>
      <c r="AN21">
        <f t="shared" si="14"/>
        <v>0</v>
      </c>
      <c r="AO21">
        <f t="shared" si="15"/>
        <v>0</v>
      </c>
    </row>
    <row r="22" spans="1:41" ht="12.75">
      <c r="A22" s="14">
        <v>2600068</v>
      </c>
      <c r="B22">
        <v>12901</v>
      </c>
      <c r="C22" t="s">
        <v>93</v>
      </c>
      <c r="D22" t="s">
        <v>94</v>
      </c>
      <c r="E22" t="s">
        <v>95</v>
      </c>
      <c r="F22" s="15">
        <v>49036</v>
      </c>
      <c r="G22" s="1" t="s">
        <v>92</v>
      </c>
      <c r="H22">
        <v>5172794686</v>
      </c>
      <c r="I22" s="2">
        <v>6</v>
      </c>
      <c r="J22" s="2" t="s">
        <v>88</v>
      </c>
      <c r="K22" t="s">
        <v>88</v>
      </c>
      <c r="L22" s="16"/>
      <c r="M22" s="17">
        <v>184</v>
      </c>
      <c r="N22" s="17" t="s">
        <v>90</v>
      </c>
      <c r="O22" s="17" t="s">
        <v>88</v>
      </c>
      <c r="P22" s="18">
        <v>31.04</v>
      </c>
      <c r="Q22" t="s">
        <v>89</v>
      </c>
      <c r="R22" t="s">
        <v>88</v>
      </c>
      <c r="S22" t="s">
        <v>89</v>
      </c>
      <c r="T22" t="s">
        <v>88</v>
      </c>
      <c r="U22" s="16" t="s">
        <v>89</v>
      </c>
      <c r="V22" s="17">
        <v>17837</v>
      </c>
      <c r="W22" s="17">
        <v>1934</v>
      </c>
      <c r="X22" s="17">
        <v>1785</v>
      </c>
      <c r="Y22" s="17">
        <v>1538</v>
      </c>
      <c r="Z22">
        <f t="shared" si="0"/>
        <v>0</v>
      </c>
      <c r="AA22">
        <f t="shared" si="1"/>
        <v>1</v>
      </c>
      <c r="AB22">
        <f t="shared" si="2"/>
        <v>0</v>
      </c>
      <c r="AC22">
        <f t="shared" si="3"/>
        <v>0</v>
      </c>
      <c r="AD22">
        <f t="shared" si="4"/>
        <v>0</v>
      </c>
      <c r="AE22">
        <f t="shared" si="5"/>
        <v>0</v>
      </c>
      <c r="AF22" s="19">
        <f t="shared" si="6"/>
        <v>0</v>
      </c>
      <c r="AG22" s="19">
        <f t="shared" si="7"/>
        <v>0</v>
      </c>
      <c r="AH22" s="19">
        <f t="shared" si="8"/>
        <v>0</v>
      </c>
      <c r="AI22">
        <f t="shared" si="9"/>
        <v>1</v>
      </c>
      <c r="AJ22">
        <f t="shared" si="10"/>
        <v>1</v>
      </c>
      <c r="AK22" t="str">
        <f t="shared" si="11"/>
        <v>Initial</v>
      </c>
      <c r="AL22">
        <f t="shared" si="12"/>
        <v>0</v>
      </c>
      <c r="AM22" t="str">
        <f t="shared" si="13"/>
        <v>RLIS</v>
      </c>
      <c r="AN22">
        <f t="shared" si="14"/>
        <v>0</v>
      </c>
      <c r="AO22">
        <f t="shared" si="15"/>
        <v>0</v>
      </c>
    </row>
    <row r="23" spans="1:41" ht="12.75">
      <c r="A23" s="14">
        <v>2607690</v>
      </c>
      <c r="B23">
        <v>31030</v>
      </c>
      <c r="C23" t="s">
        <v>7</v>
      </c>
      <c r="D23" t="s">
        <v>8</v>
      </c>
      <c r="E23" t="s">
        <v>9</v>
      </c>
      <c r="F23" s="15">
        <v>49913</v>
      </c>
      <c r="G23" s="1">
        <v>1715</v>
      </c>
      <c r="H23">
        <v>9063370311</v>
      </c>
      <c r="I23" s="2" t="s">
        <v>91</v>
      </c>
      <c r="J23" s="2" t="s">
        <v>88</v>
      </c>
      <c r="K23" t="s">
        <v>88</v>
      </c>
      <c r="L23" s="16"/>
      <c r="M23" s="17">
        <v>1499</v>
      </c>
      <c r="N23" s="17" t="s">
        <v>88</v>
      </c>
      <c r="O23" s="17" t="s">
        <v>88</v>
      </c>
      <c r="P23" s="18">
        <v>21.113023523</v>
      </c>
      <c r="Q23" t="s">
        <v>89</v>
      </c>
      <c r="R23" t="s">
        <v>88</v>
      </c>
      <c r="S23" t="s">
        <v>89</v>
      </c>
      <c r="T23" t="s">
        <v>88</v>
      </c>
      <c r="U23" s="17" t="s">
        <v>89</v>
      </c>
      <c r="V23" s="17">
        <v>115913</v>
      </c>
      <c r="W23" s="17">
        <v>12715</v>
      </c>
      <c r="X23" s="17">
        <v>12386</v>
      </c>
      <c r="Y23" s="17">
        <v>22506</v>
      </c>
      <c r="Z23">
        <f t="shared" si="0"/>
        <v>0</v>
      </c>
      <c r="AA23">
        <f t="shared" si="1"/>
        <v>0</v>
      </c>
      <c r="AB23">
        <f t="shared" si="2"/>
        <v>0</v>
      </c>
      <c r="AC23">
        <f t="shared" si="3"/>
        <v>0</v>
      </c>
      <c r="AD23">
        <f t="shared" si="4"/>
        <v>0</v>
      </c>
      <c r="AE23">
        <f t="shared" si="5"/>
        <v>0</v>
      </c>
      <c r="AF23" s="19">
        <f t="shared" si="6"/>
        <v>0</v>
      </c>
      <c r="AG23" s="19">
        <f t="shared" si="7"/>
        <v>0</v>
      </c>
      <c r="AH23" s="19">
        <f t="shared" si="8"/>
        <v>0</v>
      </c>
      <c r="AI23">
        <f t="shared" si="9"/>
        <v>1</v>
      </c>
      <c r="AJ23">
        <f t="shared" si="10"/>
        <v>1</v>
      </c>
      <c r="AK23" t="str">
        <f t="shared" si="11"/>
        <v>Initial</v>
      </c>
      <c r="AL23">
        <f t="shared" si="12"/>
        <v>0</v>
      </c>
      <c r="AM23" t="str">
        <f t="shared" si="13"/>
        <v>RLIS</v>
      </c>
      <c r="AN23">
        <f t="shared" si="14"/>
        <v>0</v>
      </c>
      <c r="AO23">
        <f t="shared" si="15"/>
        <v>0</v>
      </c>
    </row>
    <row r="24" spans="1:41" ht="12.75">
      <c r="A24" s="14">
        <v>2629250</v>
      </c>
      <c r="B24">
        <v>12040</v>
      </c>
      <c r="C24" t="s">
        <v>31</v>
      </c>
      <c r="D24" t="s">
        <v>32</v>
      </c>
      <c r="E24" t="s">
        <v>33</v>
      </c>
      <c r="F24" s="15">
        <v>49082</v>
      </c>
      <c r="G24" s="1">
        <v>1173</v>
      </c>
      <c r="H24">
        <v>5176397141</v>
      </c>
      <c r="I24" s="2" t="s">
        <v>91</v>
      </c>
      <c r="J24" s="2" t="s">
        <v>88</v>
      </c>
      <c r="K24" t="s">
        <v>88</v>
      </c>
      <c r="L24" s="16"/>
      <c r="M24" s="17">
        <v>1354</v>
      </c>
      <c r="N24" s="17" t="s">
        <v>88</v>
      </c>
      <c r="O24" s="17" t="s">
        <v>88</v>
      </c>
      <c r="P24" s="18">
        <v>20.212171971</v>
      </c>
      <c r="Q24" t="s">
        <v>89</v>
      </c>
      <c r="R24" t="s">
        <v>89</v>
      </c>
      <c r="S24" t="s">
        <v>89</v>
      </c>
      <c r="T24" t="s">
        <v>88</v>
      </c>
      <c r="U24" s="17" t="s">
        <v>89</v>
      </c>
      <c r="V24" s="17">
        <v>89983</v>
      </c>
      <c r="W24" s="17">
        <v>9149</v>
      </c>
      <c r="X24" s="17">
        <v>9524</v>
      </c>
      <c r="Y24" s="17">
        <v>4514</v>
      </c>
      <c r="Z24">
        <f t="shared" si="0"/>
        <v>0</v>
      </c>
      <c r="AA24">
        <f t="shared" si="1"/>
        <v>0</v>
      </c>
      <c r="AB24">
        <f t="shared" si="2"/>
        <v>0</v>
      </c>
      <c r="AC24">
        <f t="shared" si="3"/>
        <v>0</v>
      </c>
      <c r="AD24">
        <f t="shared" si="4"/>
        <v>0</v>
      </c>
      <c r="AE24">
        <f t="shared" si="5"/>
        <v>0</v>
      </c>
      <c r="AF24" s="19">
        <f t="shared" si="6"/>
        <v>0</v>
      </c>
      <c r="AG24" s="19">
        <f t="shared" si="7"/>
        <v>0</v>
      </c>
      <c r="AH24" s="19">
        <f t="shared" si="8"/>
        <v>0</v>
      </c>
      <c r="AI24">
        <f t="shared" si="9"/>
        <v>1</v>
      </c>
      <c r="AJ24">
        <f t="shared" si="10"/>
        <v>1</v>
      </c>
      <c r="AK24" t="str">
        <f t="shared" si="11"/>
        <v>Initial</v>
      </c>
      <c r="AL24">
        <f t="shared" si="12"/>
        <v>0</v>
      </c>
      <c r="AM24" t="str">
        <f t="shared" si="13"/>
        <v>RLIS</v>
      </c>
      <c r="AN24">
        <f t="shared" si="14"/>
        <v>0</v>
      </c>
      <c r="AO24">
        <f t="shared" si="15"/>
        <v>0</v>
      </c>
    </row>
    <row r="25" spans="1:41" ht="12.75">
      <c r="A25" s="14">
        <v>2600087</v>
      </c>
      <c r="B25">
        <v>37901</v>
      </c>
      <c r="C25" t="s">
        <v>97</v>
      </c>
      <c r="D25" t="s">
        <v>98</v>
      </c>
      <c r="E25" t="s">
        <v>99</v>
      </c>
      <c r="F25" s="15">
        <v>48858</v>
      </c>
      <c r="G25" s="1">
        <v>8931</v>
      </c>
      <c r="H25">
        <v>9897739889</v>
      </c>
      <c r="I25" s="2">
        <v>6</v>
      </c>
      <c r="J25" s="2" t="s">
        <v>88</v>
      </c>
      <c r="K25" t="s">
        <v>88</v>
      </c>
      <c r="L25" s="16"/>
      <c r="M25" s="17">
        <v>128</v>
      </c>
      <c r="N25" s="17" t="s">
        <v>90</v>
      </c>
      <c r="O25" s="17" t="s">
        <v>88</v>
      </c>
      <c r="P25" s="18">
        <v>39.568</v>
      </c>
      <c r="Q25" t="s">
        <v>89</v>
      </c>
      <c r="R25" t="s">
        <v>88</v>
      </c>
      <c r="S25" t="s">
        <v>89</v>
      </c>
      <c r="T25" t="s">
        <v>88</v>
      </c>
      <c r="U25" s="16" t="s">
        <v>89</v>
      </c>
      <c r="V25" s="17">
        <v>8453</v>
      </c>
      <c r="W25" s="17">
        <v>1768</v>
      </c>
      <c r="X25" s="17">
        <v>730</v>
      </c>
      <c r="Y25" s="17">
        <v>1954</v>
      </c>
      <c r="Z25">
        <f t="shared" si="0"/>
        <v>0</v>
      </c>
      <c r="AA25">
        <f t="shared" si="1"/>
        <v>1</v>
      </c>
      <c r="AB25">
        <f t="shared" si="2"/>
        <v>0</v>
      </c>
      <c r="AC25">
        <f t="shared" si="3"/>
        <v>0</v>
      </c>
      <c r="AD25">
        <f t="shared" si="4"/>
        <v>0</v>
      </c>
      <c r="AE25">
        <f t="shared" si="5"/>
        <v>0</v>
      </c>
      <c r="AF25" s="19">
        <f t="shared" si="6"/>
        <v>0</v>
      </c>
      <c r="AG25" s="19">
        <f t="shared" si="7"/>
        <v>0</v>
      </c>
      <c r="AH25" s="19">
        <f t="shared" si="8"/>
        <v>0</v>
      </c>
      <c r="AI25">
        <f t="shared" si="9"/>
        <v>1</v>
      </c>
      <c r="AJ25">
        <f t="shared" si="10"/>
        <v>1</v>
      </c>
      <c r="AK25" t="str">
        <f t="shared" si="11"/>
        <v>Initial</v>
      </c>
      <c r="AL25">
        <f t="shared" si="12"/>
        <v>0</v>
      </c>
      <c r="AM25" t="str">
        <f t="shared" si="13"/>
        <v>RLIS</v>
      </c>
      <c r="AN25">
        <f t="shared" si="14"/>
        <v>0</v>
      </c>
      <c r="AO25">
        <f t="shared" si="15"/>
        <v>0</v>
      </c>
    </row>
    <row r="26" spans="1:41" ht="12.75">
      <c r="A26" s="14">
        <v>2630360</v>
      </c>
      <c r="B26">
        <v>17110</v>
      </c>
      <c r="C26" t="s">
        <v>34</v>
      </c>
      <c r="D26" t="s">
        <v>35</v>
      </c>
      <c r="E26" t="s">
        <v>36</v>
      </c>
      <c r="F26" s="15">
        <v>49780</v>
      </c>
      <c r="G26" s="1">
        <v>246</v>
      </c>
      <c r="H26">
        <v>9064783771</v>
      </c>
      <c r="I26" s="2" t="s">
        <v>91</v>
      </c>
      <c r="J26" s="2" t="s">
        <v>88</v>
      </c>
      <c r="K26" t="s">
        <v>88</v>
      </c>
      <c r="L26" s="16"/>
      <c r="M26" s="17">
        <v>1035</v>
      </c>
      <c r="N26" s="17" t="s">
        <v>88</v>
      </c>
      <c r="O26" s="17" t="s">
        <v>88</v>
      </c>
      <c r="P26" s="18">
        <v>20.276162791</v>
      </c>
      <c r="Q26" t="s">
        <v>89</v>
      </c>
      <c r="R26" t="s">
        <v>88</v>
      </c>
      <c r="S26" t="s">
        <v>89</v>
      </c>
      <c r="T26" t="s">
        <v>88</v>
      </c>
      <c r="U26" s="17" t="s">
        <v>89</v>
      </c>
      <c r="V26" s="17">
        <v>86277</v>
      </c>
      <c r="W26" s="17">
        <v>9481</v>
      </c>
      <c r="X26" s="17">
        <v>9472</v>
      </c>
      <c r="Y26" s="17">
        <v>15747</v>
      </c>
      <c r="Z26">
        <f t="shared" si="0"/>
        <v>0</v>
      </c>
      <c r="AA26">
        <f t="shared" si="1"/>
        <v>0</v>
      </c>
      <c r="AB26">
        <f t="shared" si="2"/>
        <v>0</v>
      </c>
      <c r="AC26">
        <f t="shared" si="3"/>
        <v>0</v>
      </c>
      <c r="AD26">
        <f t="shared" si="4"/>
        <v>0</v>
      </c>
      <c r="AE26">
        <f t="shared" si="5"/>
        <v>0</v>
      </c>
      <c r="AF26" s="19">
        <f t="shared" si="6"/>
        <v>0</v>
      </c>
      <c r="AG26" s="19">
        <f t="shared" si="7"/>
        <v>0</v>
      </c>
      <c r="AH26" s="19">
        <f t="shared" si="8"/>
        <v>0</v>
      </c>
      <c r="AI26">
        <f t="shared" si="9"/>
        <v>1</v>
      </c>
      <c r="AJ26">
        <f t="shared" si="10"/>
        <v>1</v>
      </c>
      <c r="AK26" t="str">
        <f t="shared" si="11"/>
        <v>Initial</v>
      </c>
      <c r="AL26">
        <f t="shared" si="12"/>
        <v>0</v>
      </c>
      <c r="AM26" t="str">
        <f t="shared" si="13"/>
        <v>RLIS</v>
      </c>
      <c r="AN26">
        <f t="shared" si="14"/>
        <v>0</v>
      </c>
      <c r="AO26">
        <f t="shared" si="15"/>
        <v>0</v>
      </c>
    </row>
    <row r="27" spans="1:41" ht="12.75">
      <c r="A27" s="14">
        <v>2600143</v>
      </c>
      <c r="B27">
        <v>30901</v>
      </c>
      <c r="C27" t="s">
        <v>100</v>
      </c>
      <c r="D27" t="s">
        <v>101</v>
      </c>
      <c r="E27" t="s">
        <v>102</v>
      </c>
      <c r="F27" s="15">
        <v>49242</v>
      </c>
      <c r="G27" s="1">
        <v>1053</v>
      </c>
      <c r="H27">
        <v>5174377990</v>
      </c>
      <c r="I27" s="2">
        <v>6</v>
      </c>
      <c r="J27" s="2" t="s">
        <v>88</v>
      </c>
      <c r="K27" t="s">
        <v>88</v>
      </c>
      <c r="L27" s="16"/>
      <c r="M27" s="17">
        <v>122</v>
      </c>
      <c r="N27" s="17" t="s">
        <v>90</v>
      </c>
      <c r="O27" s="17" t="s">
        <v>88</v>
      </c>
      <c r="P27" s="18">
        <v>25.57</v>
      </c>
      <c r="Q27" t="s">
        <v>89</v>
      </c>
      <c r="R27" t="s">
        <v>88</v>
      </c>
      <c r="S27" t="s">
        <v>89</v>
      </c>
      <c r="T27" t="s">
        <v>88</v>
      </c>
      <c r="U27" s="16" t="s">
        <v>103</v>
      </c>
      <c r="V27" s="17">
        <v>8445</v>
      </c>
      <c r="W27" s="17">
        <v>1031</v>
      </c>
      <c r="X27" s="17">
        <v>891</v>
      </c>
      <c r="Y27" s="17">
        <v>869</v>
      </c>
      <c r="Z27">
        <f t="shared" si="0"/>
        <v>0</v>
      </c>
      <c r="AA27">
        <f t="shared" si="1"/>
        <v>1</v>
      </c>
      <c r="AB27">
        <f t="shared" si="2"/>
        <v>0</v>
      </c>
      <c r="AC27">
        <f t="shared" si="3"/>
        <v>0</v>
      </c>
      <c r="AD27">
        <f t="shared" si="4"/>
        <v>0</v>
      </c>
      <c r="AE27">
        <f t="shared" si="5"/>
        <v>0</v>
      </c>
      <c r="AF27" s="19">
        <f t="shared" si="6"/>
        <v>0</v>
      </c>
      <c r="AG27" s="19">
        <f t="shared" si="7"/>
        <v>0</v>
      </c>
      <c r="AH27" s="19">
        <f t="shared" si="8"/>
        <v>0</v>
      </c>
      <c r="AI27">
        <f t="shared" si="9"/>
        <v>1</v>
      </c>
      <c r="AJ27">
        <f t="shared" si="10"/>
        <v>1</v>
      </c>
      <c r="AK27" t="str">
        <f t="shared" si="11"/>
        <v>Initial</v>
      </c>
      <c r="AL27">
        <f t="shared" si="12"/>
        <v>0</v>
      </c>
      <c r="AM27" t="str">
        <f t="shared" si="13"/>
        <v>RLIS</v>
      </c>
      <c r="AN27">
        <f t="shared" si="14"/>
        <v>0</v>
      </c>
      <c r="AO27">
        <f t="shared" si="15"/>
        <v>0</v>
      </c>
    </row>
    <row r="28" spans="1:41" ht="12.75">
      <c r="A28" s="14">
        <v>2600154</v>
      </c>
      <c r="B28">
        <v>59901</v>
      </c>
      <c r="C28" t="s">
        <v>107</v>
      </c>
      <c r="D28" t="s">
        <v>108</v>
      </c>
      <c r="E28" t="s">
        <v>109</v>
      </c>
      <c r="F28" s="15">
        <v>48838</v>
      </c>
      <c r="G28" s="1">
        <v>8230</v>
      </c>
      <c r="H28">
        <v>6167549315</v>
      </c>
      <c r="I28" s="2">
        <v>6</v>
      </c>
      <c r="J28" s="2" t="s">
        <v>88</v>
      </c>
      <c r="K28" t="s">
        <v>88</v>
      </c>
      <c r="L28" s="16"/>
      <c r="M28" s="17">
        <v>144</v>
      </c>
      <c r="N28" s="17" t="s">
        <v>90</v>
      </c>
      <c r="O28" s="17" t="s">
        <v>88</v>
      </c>
      <c r="P28" s="18">
        <v>55.769</v>
      </c>
      <c r="Q28" t="s">
        <v>96</v>
      </c>
      <c r="R28" t="s">
        <v>88</v>
      </c>
      <c r="S28" t="s">
        <v>89</v>
      </c>
      <c r="T28" t="s">
        <v>88</v>
      </c>
      <c r="U28" s="16"/>
      <c r="V28" s="17">
        <v>21503</v>
      </c>
      <c r="W28" s="17">
        <v>2989</v>
      </c>
      <c r="X28" s="17">
        <v>2079</v>
      </c>
      <c r="Y28" s="17">
        <v>3030</v>
      </c>
      <c r="Z28">
        <f t="shared" si="0"/>
        <v>0</v>
      </c>
      <c r="AA28">
        <f t="shared" si="1"/>
        <v>1</v>
      </c>
      <c r="AB28">
        <f t="shared" si="2"/>
        <v>0</v>
      </c>
      <c r="AC28">
        <f t="shared" si="3"/>
        <v>0</v>
      </c>
      <c r="AD28">
        <f t="shared" si="4"/>
        <v>0</v>
      </c>
      <c r="AE28">
        <f t="shared" si="5"/>
        <v>0</v>
      </c>
      <c r="AF28" s="19">
        <f t="shared" si="6"/>
        <v>0</v>
      </c>
      <c r="AG28" s="19">
        <f t="shared" si="7"/>
        <v>0</v>
      </c>
      <c r="AH28" s="19">
        <f t="shared" si="8"/>
        <v>0</v>
      </c>
      <c r="AI28">
        <f t="shared" si="9"/>
        <v>1</v>
      </c>
      <c r="AJ28">
        <f t="shared" si="10"/>
        <v>1</v>
      </c>
      <c r="AK28" t="str">
        <f t="shared" si="11"/>
        <v>Initial</v>
      </c>
      <c r="AL28">
        <f t="shared" si="12"/>
        <v>0</v>
      </c>
      <c r="AM28" t="str">
        <f t="shared" si="13"/>
        <v>RLIS</v>
      </c>
      <c r="AN28">
        <f t="shared" si="14"/>
        <v>0</v>
      </c>
      <c r="AO28">
        <f t="shared" si="15"/>
        <v>0</v>
      </c>
    </row>
    <row r="29" spans="1:41" ht="12.75">
      <c r="A29" s="14">
        <v>2634410</v>
      </c>
      <c r="B29">
        <v>13135</v>
      </c>
      <c r="C29" t="s">
        <v>37</v>
      </c>
      <c r="D29" t="s">
        <v>38</v>
      </c>
      <c r="E29" t="s">
        <v>39</v>
      </c>
      <c r="F29" s="15">
        <v>49094</v>
      </c>
      <c r="G29" s="1">
        <v>1298</v>
      </c>
      <c r="H29">
        <v>5177418091</v>
      </c>
      <c r="I29" s="2">
        <v>7</v>
      </c>
      <c r="J29" s="2" t="s">
        <v>89</v>
      </c>
      <c r="K29" t="s">
        <v>88</v>
      </c>
      <c r="L29" s="16"/>
      <c r="M29" s="17">
        <v>1206</v>
      </c>
      <c r="N29" s="17" t="s">
        <v>88</v>
      </c>
      <c r="O29" s="17" t="s">
        <v>88</v>
      </c>
      <c r="P29" s="18">
        <v>21.276595745</v>
      </c>
      <c r="Q29" t="s">
        <v>89</v>
      </c>
      <c r="R29" t="s">
        <v>89</v>
      </c>
      <c r="S29" t="s">
        <v>89</v>
      </c>
      <c r="T29" t="s">
        <v>88</v>
      </c>
      <c r="U29" s="17" t="s">
        <v>89</v>
      </c>
      <c r="V29" s="17">
        <v>68819</v>
      </c>
      <c r="W29" s="17">
        <v>7747</v>
      </c>
      <c r="X29" s="17">
        <v>9245</v>
      </c>
      <c r="Y29" s="17">
        <v>4401</v>
      </c>
      <c r="Z29">
        <f t="shared" si="0"/>
        <v>1</v>
      </c>
      <c r="AA29">
        <f t="shared" si="1"/>
        <v>0</v>
      </c>
      <c r="AB29">
        <f t="shared" si="2"/>
        <v>0</v>
      </c>
      <c r="AC29">
        <f t="shared" si="3"/>
        <v>0</v>
      </c>
      <c r="AD29">
        <f t="shared" si="4"/>
        <v>0</v>
      </c>
      <c r="AE29">
        <f t="shared" si="5"/>
        <v>0</v>
      </c>
      <c r="AF29" s="19">
        <f t="shared" si="6"/>
        <v>0</v>
      </c>
      <c r="AG29" s="19">
        <f t="shared" si="7"/>
        <v>0</v>
      </c>
      <c r="AH29" s="19">
        <f t="shared" si="8"/>
        <v>0</v>
      </c>
      <c r="AI29">
        <f t="shared" si="9"/>
        <v>1</v>
      </c>
      <c r="AJ29">
        <f t="shared" si="10"/>
        <v>1</v>
      </c>
      <c r="AK29" t="str">
        <f t="shared" si="11"/>
        <v>Initial</v>
      </c>
      <c r="AL29">
        <f t="shared" si="12"/>
        <v>0</v>
      </c>
      <c r="AM29" t="str">
        <f t="shared" si="13"/>
        <v>RLIS</v>
      </c>
      <c r="AN29">
        <f t="shared" si="14"/>
        <v>0</v>
      </c>
      <c r="AO29">
        <f t="shared" si="15"/>
        <v>0</v>
      </c>
    </row>
    <row r="30" spans="1:41" ht="12.75">
      <c r="A30" s="14">
        <v>2634440</v>
      </c>
      <c r="B30">
        <v>79145</v>
      </c>
      <c r="C30" t="s">
        <v>40</v>
      </c>
      <c r="D30" t="s">
        <v>41</v>
      </c>
      <c r="E30" t="s">
        <v>42</v>
      </c>
      <c r="F30" s="15">
        <v>48759</v>
      </c>
      <c r="G30" s="1">
        <v>9506</v>
      </c>
      <c r="H30">
        <v>9898832360</v>
      </c>
      <c r="I30" s="2" t="s">
        <v>91</v>
      </c>
      <c r="J30" s="2" t="s">
        <v>88</v>
      </c>
      <c r="K30" t="s">
        <v>88</v>
      </c>
      <c r="L30" s="16"/>
      <c r="M30" s="17">
        <v>862</v>
      </c>
      <c r="N30" s="17" t="s">
        <v>88</v>
      </c>
      <c r="O30" s="17" t="s">
        <v>88</v>
      </c>
      <c r="P30" s="18">
        <v>20.218579235</v>
      </c>
      <c r="Q30" t="s">
        <v>89</v>
      </c>
      <c r="R30" t="s">
        <v>89</v>
      </c>
      <c r="S30" t="s">
        <v>89</v>
      </c>
      <c r="T30" t="s">
        <v>88</v>
      </c>
      <c r="U30" s="17" t="s">
        <v>89</v>
      </c>
      <c r="V30" s="17">
        <v>45491</v>
      </c>
      <c r="W30" s="17">
        <v>3958</v>
      </c>
      <c r="X30" s="17">
        <v>5997</v>
      </c>
      <c r="Y30" s="17">
        <v>882</v>
      </c>
      <c r="Z30">
        <f t="shared" si="0"/>
        <v>0</v>
      </c>
      <c r="AA30">
        <f t="shared" si="1"/>
        <v>0</v>
      </c>
      <c r="AB30">
        <f t="shared" si="2"/>
        <v>0</v>
      </c>
      <c r="AC30">
        <f t="shared" si="3"/>
        <v>0</v>
      </c>
      <c r="AD30">
        <f t="shared" si="4"/>
        <v>0</v>
      </c>
      <c r="AE30">
        <f t="shared" si="5"/>
        <v>0</v>
      </c>
      <c r="AF30" s="19">
        <f t="shared" si="6"/>
        <v>0</v>
      </c>
      <c r="AG30" s="19">
        <f t="shared" si="7"/>
        <v>0</v>
      </c>
      <c r="AH30" s="19">
        <f t="shared" si="8"/>
        <v>0</v>
      </c>
      <c r="AI30">
        <f t="shared" si="9"/>
        <v>1</v>
      </c>
      <c r="AJ30">
        <f t="shared" si="10"/>
        <v>1</v>
      </c>
      <c r="AK30" t="str">
        <f t="shared" si="11"/>
        <v>Initial</v>
      </c>
      <c r="AL30">
        <f t="shared" si="12"/>
        <v>0</v>
      </c>
      <c r="AM30" t="str">
        <f t="shared" si="13"/>
        <v>RLIS</v>
      </c>
      <c r="AN30">
        <f t="shared" si="14"/>
        <v>0</v>
      </c>
      <c r="AO30">
        <f t="shared" si="15"/>
        <v>0</v>
      </c>
    </row>
    <row r="31" spans="1:41" ht="12.75">
      <c r="A31" s="14">
        <v>2636390</v>
      </c>
      <c r="B31">
        <v>35040</v>
      </c>
      <c r="C31" t="s">
        <v>43</v>
      </c>
      <c r="D31" t="s">
        <v>44</v>
      </c>
      <c r="E31" t="s">
        <v>45</v>
      </c>
      <c r="F31" s="15">
        <v>48770</v>
      </c>
      <c r="G31" s="1">
        <v>250</v>
      </c>
      <c r="H31">
        <v>9897562500</v>
      </c>
      <c r="I31" s="2">
        <v>7</v>
      </c>
      <c r="J31" s="2" t="s">
        <v>89</v>
      </c>
      <c r="K31" t="s">
        <v>88</v>
      </c>
      <c r="L31" s="16"/>
      <c r="M31" s="17">
        <v>1291</v>
      </c>
      <c r="N31" s="17" t="s">
        <v>88</v>
      </c>
      <c r="O31" s="17" t="s">
        <v>88</v>
      </c>
      <c r="P31" s="18">
        <v>24.764663287</v>
      </c>
      <c r="Q31" t="s">
        <v>89</v>
      </c>
      <c r="R31" t="s">
        <v>88</v>
      </c>
      <c r="S31" t="s">
        <v>89</v>
      </c>
      <c r="T31" t="s">
        <v>88</v>
      </c>
      <c r="U31" s="17" t="s">
        <v>89</v>
      </c>
      <c r="V31" s="17">
        <v>131398</v>
      </c>
      <c r="W31" s="17">
        <v>16507</v>
      </c>
      <c r="X31" s="17">
        <v>14237</v>
      </c>
      <c r="Y31" s="17">
        <v>16555</v>
      </c>
      <c r="Z31">
        <f t="shared" si="0"/>
        <v>1</v>
      </c>
      <c r="AA31">
        <f t="shared" si="1"/>
        <v>0</v>
      </c>
      <c r="AB31">
        <f t="shared" si="2"/>
        <v>0</v>
      </c>
      <c r="AC31">
        <f t="shared" si="3"/>
        <v>0</v>
      </c>
      <c r="AD31">
        <f t="shared" si="4"/>
        <v>0</v>
      </c>
      <c r="AE31">
        <f t="shared" si="5"/>
        <v>0</v>
      </c>
      <c r="AF31" s="19">
        <f t="shared" si="6"/>
        <v>0</v>
      </c>
      <c r="AG31" s="19">
        <f t="shared" si="7"/>
        <v>0</v>
      </c>
      <c r="AH31" s="19">
        <f t="shared" si="8"/>
        <v>0</v>
      </c>
      <c r="AI31">
        <f t="shared" si="9"/>
        <v>1</v>
      </c>
      <c r="AJ31">
        <f t="shared" si="10"/>
        <v>1</v>
      </c>
      <c r="AK31" t="str">
        <f t="shared" si="11"/>
        <v>Initial</v>
      </c>
      <c r="AL31">
        <f t="shared" si="12"/>
        <v>0</v>
      </c>
      <c r="AM31" t="str">
        <f t="shared" si="13"/>
        <v>RLIS</v>
      </c>
      <c r="AN31">
        <f t="shared" si="14"/>
        <v>0</v>
      </c>
      <c r="AO31">
        <f t="shared" si="15"/>
        <v>0</v>
      </c>
    </row>
  </sheetData>
  <mergeCells count="1">
    <mergeCell ref="A4:Q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 Rural Low Income (xls)</dc:title>
  <dc:subject/>
  <dc:creator/>
  <cp:keywords/>
  <dc:description/>
  <cp:lastModifiedBy>Nelly Gruhlke</cp:lastModifiedBy>
  <cp:lastPrinted>2003-06-05T17:28:42Z</cp:lastPrinted>
  <dcterms:created xsi:type="dcterms:W3CDTF">2003-06-04T17:34:39Z</dcterms:created>
  <dcterms:modified xsi:type="dcterms:W3CDTF">2003-07-09T14:17:40Z</dcterms:modified>
  <cp:category/>
  <cp:version/>
  <cp:contentType/>
  <cp:contentStatus/>
</cp:coreProperties>
</file>