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0" windowWidth="15200" windowHeight="7940" activeTab="0"/>
  </bookViews>
  <sheets>
    <sheet name="Summary Table" sheetId="1" r:id="rId1"/>
    <sheet name="Detailed Table" sheetId="2" r:id="rId2"/>
    <sheet name="Inputs" sheetId="3" r:id="rId3"/>
    <sheet name="Parameters" sheetId="4" r:id="rId4"/>
    <sheet name="Notes" sheetId="5" r:id="rId5"/>
  </sheets>
  <definedNames/>
  <calcPr fullCalcOnLoad="1"/>
</workbook>
</file>

<file path=xl/comments2.xml><?xml version="1.0" encoding="utf-8"?>
<comments xmlns="http://schemas.openxmlformats.org/spreadsheetml/2006/main">
  <authors>
    <author>Steve Smith</author>
  </authors>
  <commentList>
    <comment ref="A11" authorId="0">
      <text>
        <r>
          <rPr>
            <b/>
            <sz val="8"/>
            <rFont val="Tahoma"/>
            <family val="0"/>
          </rPr>
          <t>Steve Smith:</t>
        </r>
        <r>
          <rPr>
            <sz val="8"/>
            <rFont val="Tahoma"/>
            <family val="0"/>
          </rPr>
          <t xml:space="preserve">
K-12</t>
        </r>
      </text>
    </comment>
    <comment ref="A12" authorId="0">
      <text>
        <r>
          <rPr>
            <b/>
            <sz val="8"/>
            <rFont val="Tahoma"/>
            <family val="0"/>
          </rPr>
          <t>Steve Smith:</t>
        </r>
        <r>
          <rPr>
            <sz val="8"/>
            <rFont val="Tahoma"/>
            <family val="0"/>
          </rPr>
          <t xml:space="preserve">
K-12</t>
        </r>
      </text>
    </comment>
    <comment ref="A10" authorId="0">
      <text>
        <r>
          <rPr>
            <b/>
            <sz val="8"/>
            <rFont val="Tahoma"/>
            <family val="0"/>
          </rPr>
          <t>Steve Smith:</t>
        </r>
        <r>
          <rPr>
            <sz val="8"/>
            <rFont val="Tahoma"/>
            <family val="0"/>
          </rPr>
          <t xml:space="preserve">
Higher Education</t>
        </r>
      </text>
    </comment>
    <comment ref="A13" authorId="0">
      <text>
        <r>
          <rPr>
            <b/>
            <sz val="8"/>
            <rFont val="Tahoma"/>
            <family val="0"/>
          </rPr>
          <t>Steve Smith:</t>
        </r>
        <r>
          <rPr>
            <sz val="8"/>
            <rFont val="Tahoma"/>
            <family val="0"/>
          </rPr>
          <t xml:space="preserve">
Higher Education</t>
        </r>
      </text>
    </comment>
    <comment ref="A14" authorId="0">
      <text>
        <r>
          <rPr>
            <b/>
            <sz val="8"/>
            <rFont val="Tahoma"/>
            <family val="0"/>
          </rPr>
          <t>Steve Smith:</t>
        </r>
        <r>
          <rPr>
            <sz val="8"/>
            <rFont val="Tahoma"/>
            <family val="0"/>
          </rPr>
          <t xml:space="preserve">
Higher Education</t>
        </r>
      </text>
    </comment>
    <comment ref="A15" authorId="0">
      <text>
        <r>
          <rPr>
            <b/>
            <sz val="8"/>
            <rFont val="Tahoma"/>
            <family val="0"/>
          </rPr>
          <t>Steve Smith:</t>
        </r>
        <r>
          <rPr>
            <sz val="8"/>
            <rFont val="Tahoma"/>
            <family val="0"/>
          </rPr>
          <t xml:space="preserve">
Higher Education</t>
        </r>
      </text>
    </comment>
  </commentList>
</comments>
</file>

<file path=xl/sharedStrings.xml><?xml version="1.0" encoding="utf-8"?>
<sst xmlns="http://schemas.openxmlformats.org/spreadsheetml/2006/main" count="302" uniqueCount="124">
  <si>
    <t xml:space="preserve">* Lottery funds were not subject to cuts, so agencies with a large share of their budgets coming from the lottery, and a small share coming from the </t>
  </si>
  <si>
    <t xml:space="preserve">   General Fund, took relatively lower total cuts than agencies with a larger share from the GF.</t>
  </si>
  <si>
    <t xml:space="preserve">   Dept. of Land Conservation &amp; Development</t>
  </si>
  <si>
    <t xml:space="preserve">   Land Use Board of Appeals</t>
  </si>
  <si>
    <t xml:space="preserve">   Teacher Standards and Practices Commission</t>
  </si>
  <si>
    <t xml:space="preserve">   Special Purpose Appropriations</t>
  </si>
  <si>
    <t>2) Only GF funds were subject to allotment reductions--Lottery funds were not.  As a result, agencies that have large shares of their</t>
  </si>
  <si>
    <t xml:space="preserve">    GF+Lottery revenues coming from the Lottery--and therefore a small share coming from the GF--suffered smaller percentage cuts </t>
  </si>
  <si>
    <t xml:space="preserve">    than agencies with large shares from the GF and small shares from the Lottery.</t>
  </si>
  <si>
    <t>3) The Judicial and Legislative Branches, as well as the Secretary of State, were not subject to the allotment reductions.</t>
  </si>
  <si>
    <t>Cuts from 2009-11 Legislatively Adopted Budget--GF Plus Lottery</t>
  </si>
  <si>
    <t>Transportation</t>
  </si>
  <si>
    <t xml:space="preserve">   Department of Aviation</t>
  </si>
  <si>
    <t xml:space="preserve">   Department of Transportation</t>
  </si>
  <si>
    <t>Total Transportation</t>
  </si>
  <si>
    <t>Consumer and Business Services</t>
  </si>
  <si>
    <t xml:space="preserve">   Bureau of Labor and Industries</t>
  </si>
  <si>
    <t>Total Consumer and Business Services</t>
  </si>
  <si>
    <t>Administration</t>
  </si>
  <si>
    <t xml:space="preserve">   Department of Administrative Services</t>
  </si>
  <si>
    <t xml:space="preserve">   Office of the Governor</t>
  </si>
  <si>
    <t xml:space="preserve">   Department of Revenue</t>
  </si>
  <si>
    <t xml:space="preserve">   Secretary of State</t>
  </si>
  <si>
    <t xml:space="preserve">   State Library</t>
  </si>
  <si>
    <t>Total Administration</t>
  </si>
  <si>
    <t xml:space="preserve">   Other Administration</t>
  </si>
  <si>
    <t>Legislative Branch</t>
  </si>
  <si>
    <t xml:space="preserve">   Commission on Indian Services</t>
  </si>
  <si>
    <t xml:space="preserve">   Legislative Administrtion Committee</t>
  </si>
  <si>
    <t xml:space="preserve">   Legislative Assembly</t>
  </si>
  <si>
    <t xml:space="preserve">   Legislative Counsel committee</t>
  </si>
  <si>
    <t xml:space="preserve">   Legislative Fiscal Officer</t>
  </si>
  <si>
    <t xml:space="preserve">   Legislative Revenue Officer</t>
  </si>
  <si>
    <t>Total Legislative Branch</t>
  </si>
  <si>
    <t>Statewide Total</t>
  </si>
  <si>
    <t>Miscellaneous</t>
  </si>
  <si>
    <t xml:space="preserve">   Emergency Board</t>
  </si>
  <si>
    <t>Total Miscellaneous</t>
  </si>
  <si>
    <t>Total State General Fund and Lottery</t>
  </si>
  <si>
    <t>2010-11 Appropriation After Cuts</t>
  </si>
  <si>
    <t>2010-11 Share of Original Appropriation</t>
  </si>
  <si>
    <t>Allotment Reduction</t>
  </si>
  <si>
    <t xml:space="preserve">   Marine Board</t>
  </si>
  <si>
    <t>Cuts from 2009-11 Legislatively Adopted Budget</t>
  </si>
  <si>
    <t>2009-11 Leg. Adopted Budget</t>
  </si>
  <si>
    <t>Agency</t>
  </si>
  <si>
    <t>GF and Lottery Appropriations by Agency, 2009-11</t>
  </si>
  <si>
    <t>1) Both GF and Lottery funds are included for all agencies.</t>
  </si>
  <si>
    <t>Economic Development**</t>
  </si>
  <si>
    <t>Natural Resources**</t>
  </si>
  <si>
    <t>Transportation**</t>
  </si>
  <si>
    <t>Judicial Branch***</t>
  </si>
  <si>
    <t>Legislative Branch***</t>
  </si>
  <si>
    <t>*** Not subject to cuts</t>
  </si>
  <si>
    <t>** Large shares of these budgets come from lottery funds</t>
  </si>
  <si>
    <t>Allotment Reduction Rate (% of biennial appropriation)</t>
  </si>
  <si>
    <t>From Legislatively Adopted Budget</t>
  </si>
  <si>
    <t>Set to hit total SSF cut of $352,395,641 ($237,937,589+$155,133,366-$7,000,000-$33,676,314)</t>
  </si>
  <si>
    <t>2010-11 Percent Cut</t>
  </si>
  <si>
    <t>Percent Change from 2009-10</t>
  </si>
  <si>
    <t>Change from 2009-10</t>
  </si>
  <si>
    <t>Percent Change from 2009-10*</t>
  </si>
  <si>
    <t>2010-11 Percent Cut*</t>
  </si>
  <si>
    <t>2009-10 Share of Original  Appropriation</t>
  </si>
  <si>
    <t>2009-10</t>
  </si>
  <si>
    <t>2010-11</t>
  </si>
  <si>
    <t>Total</t>
  </si>
  <si>
    <t>2009-11 Biennium Appropriation</t>
  </si>
  <si>
    <t>2010-11 Cuts</t>
  </si>
  <si>
    <t>Education</t>
  </si>
  <si>
    <t>GF</t>
  </si>
  <si>
    <t>Lottery</t>
  </si>
  <si>
    <t xml:space="preserve">   Oregon University System</t>
  </si>
  <si>
    <t xml:space="preserve">   Department of Education</t>
  </si>
  <si>
    <t xml:space="preserve">   Community Colleges and Workforce Dev.</t>
  </si>
  <si>
    <t xml:space="preserve">   Oregon Health Sciences University</t>
  </si>
  <si>
    <t xml:space="preserve">   Student Assistance Commission</t>
  </si>
  <si>
    <t>Total Education</t>
  </si>
  <si>
    <t xml:space="preserve">   State School Fund for K-12</t>
  </si>
  <si>
    <t>Human Services</t>
  </si>
  <si>
    <t xml:space="preserve">   Commission for the Blind</t>
  </si>
  <si>
    <t xml:space="preserve">   Commission on Children and Families</t>
  </si>
  <si>
    <t xml:space="preserve">   Department of Human Services</t>
  </si>
  <si>
    <t xml:space="preserve">   Long-Term Care Ombudsman</t>
  </si>
  <si>
    <t xml:space="preserve">   Office of Private Health Partnerships</t>
  </si>
  <si>
    <t xml:space="preserve">   Psychiatric Security Review Board</t>
  </si>
  <si>
    <t>Total Human Services</t>
  </si>
  <si>
    <t>Public Safety</t>
  </si>
  <si>
    <t xml:space="preserve">   Department of Corrections</t>
  </si>
  <si>
    <t xml:space="preserve">   Criminal Justice Commission</t>
  </si>
  <si>
    <t xml:space="preserve">   District Attorneys and Deputies</t>
  </si>
  <si>
    <t xml:space="preserve">   Department of Justice</t>
  </si>
  <si>
    <t xml:space="preserve">   Military Department</t>
  </si>
  <si>
    <t xml:space="preserve">   Oregon Youth Authority</t>
  </si>
  <si>
    <t xml:space="preserve">   Board of Parole and Post-Prison Supervision</t>
  </si>
  <si>
    <t xml:space="preserve">   Department of State Police</t>
  </si>
  <si>
    <t xml:space="preserve">   Dept. of Public Safety Standards and Training</t>
  </si>
  <si>
    <t>Total Public Safety</t>
  </si>
  <si>
    <t>Judicial Branch</t>
  </si>
  <si>
    <t xml:space="preserve">   Judicial Department</t>
  </si>
  <si>
    <t xml:space="preserve">   Commission on Judicial Fitness</t>
  </si>
  <si>
    <t xml:space="preserve">   Public Defense Services Commission</t>
  </si>
  <si>
    <t>Total Juducial Branch</t>
  </si>
  <si>
    <t>Economic and Community Development</t>
  </si>
  <si>
    <t xml:space="preserve">   Business Development Department</t>
  </si>
  <si>
    <t xml:space="preserve">   Employment Department</t>
  </si>
  <si>
    <t xml:space="preserve">   Housing &amp; Community Services Dept.</t>
  </si>
  <si>
    <t xml:space="preserve">   Department of Veterans Affairs</t>
  </si>
  <si>
    <t>Total Economic and Community Development</t>
  </si>
  <si>
    <t>Economic &amp; Community Development</t>
  </si>
  <si>
    <t xml:space="preserve">   Department of Agriculture</t>
  </si>
  <si>
    <t xml:space="preserve">   Columbia River Gorge Commission</t>
  </si>
  <si>
    <t xml:space="preserve">   Department of Energy</t>
  </si>
  <si>
    <t xml:space="preserve">   Department of Environmental Quality</t>
  </si>
  <si>
    <t xml:space="preserve">   Department of Fish &amp; Wildlife</t>
  </si>
  <si>
    <t xml:space="preserve">   Department of Forestry</t>
  </si>
  <si>
    <t xml:space="preserve">   Department of Geology &amp; Mineral Industries</t>
  </si>
  <si>
    <t xml:space="preserve">   Department of State Lands</t>
  </si>
  <si>
    <t xml:space="preserve">   Marine board</t>
  </si>
  <si>
    <t xml:space="preserve">   Parks and Recreation Department</t>
  </si>
  <si>
    <t xml:space="preserve">   Water Resources Department</t>
  </si>
  <si>
    <t xml:space="preserve">   Oregon Watershed Enhancement Board</t>
  </si>
  <si>
    <t>Total Natural Resources</t>
  </si>
  <si>
    <t>Natural Resources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</si>
</sst>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$&quot;#,##0"/>
    <numFmt numFmtId="171" formatCode="&quot;$&quot;#,##0.00"/>
    <numFmt numFmtId="172" formatCode="0.0%"/>
    <numFmt numFmtId="173" formatCode="0.000%"/>
    <numFmt numFmtId="174" formatCode="0.0000%"/>
    <numFmt numFmtId="175" formatCode="0.00000%"/>
    <numFmt numFmtId="176" formatCode="0.000000%"/>
    <numFmt numFmtId="177" formatCode="0.0000000%"/>
    <numFmt numFmtId="178" formatCode="0.00000000%"/>
    <numFmt numFmtId="179" formatCode="0.000000000%"/>
    <numFmt numFmtId="180" formatCode="0.0000000000%"/>
    <numFmt numFmtId="181" formatCode="0.00000000000%"/>
    <numFmt numFmtId="182" formatCode="0.000000000000%"/>
    <numFmt numFmtId="183" formatCode="0.0000000000000%"/>
    <numFmt numFmtId="184" formatCode="0.00000000000000%"/>
    <numFmt numFmtId="185" formatCode="0.000000000000000%"/>
    <numFmt numFmtId="186" formatCode="0.0000000000000000%"/>
    <numFmt numFmtId="187" formatCode="0.00000000000000000%"/>
    <numFmt numFmtId="188" formatCode="0.000000000000000000%"/>
    <numFmt numFmtId="189" formatCode="0.0000000000000000000%"/>
    <numFmt numFmtId="190" formatCode="0.00000000000000000000%"/>
    <numFmt numFmtId="191" formatCode="0.000000000000000000000%"/>
    <numFmt numFmtId="192" formatCode="0.0000000000000000000000%"/>
    <numFmt numFmtId="193" formatCode="0.00000000000000000000000%"/>
    <numFmt numFmtId="194" formatCode="0.000000000000000000000000%"/>
    <numFmt numFmtId="195" formatCode="0.0000000000000000000000000%"/>
    <numFmt numFmtId="196" formatCode="0.00000000000000000000000000%"/>
    <numFmt numFmtId="197" formatCode="0.000000000000000000000000000%"/>
    <numFmt numFmtId="198" formatCode="0.0000000000000000000000000000%"/>
    <numFmt numFmtId="199" formatCode="0.00000000000000000000000000000%"/>
    <numFmt numFmtId="200" formatCode="0.000000000000000000000000000000%"/>
    <numFmt numFmtId="201" formatCode="0.0000000000000000000000000000000%"/>
    <numFmt numFmtId="202" formatCode="&quot;$&quot;#,##0.0"/>
    <numFmt numFmtId="203" formatCode="&quot;$&quot;#,##0.000"/>
    <numFmt numFmtId="204" formatCode="&quot;$&quot;#,##0.0000"/>
    <numFmt numFmtId="205" formatCode="&quot;$&quot;#,##0.00000"/>
    <numFmt numFmtId="206" formatCode="&quot;$&quot;#,##0.000000"/>
    <numFmt numFmtId="207" formatCode="&quot;$&quot;#,##0.0000000"/>
    <numFmt numFmtId="208" formatCode="&quot;$&quot;#,##0.00000000"/>
    <numFmt numFmtId="209" formatCode="&quot;$&quot;#,##0.00000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26"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Verdana"/>
      <family val="0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Continuous"/>
    </xf>
    <xf numFmtId="170" fontId="0" fillId="0" borderId="0" xfId="0" applyNumberForma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0" fontId="19" fillId="0" borderId="0" xfId="0" applyNumberFormat="1" applyFont="1" applyAlignment="1">
      <alignment/>
    </xf>
    <xf numFmtId="170" fontId="19" fillId="0" borderId="11" xfId="0" applyNumberFormat="1" applyFont="1" applyBorder="1" applyAlignment="1">
      <alignment/>
    </xf>
    <xf numFmtId="171" fontId="0" fillId="0" borderId="0" xfId="0" applyNumberFormat="1" applyAlignment="1">
      <alignment wrapText="1"/>
    </xf>
    <xf numFmtId="171" fontId="0" fillId="0" borderId="0" xfId="0" applyNumberFormat="1" applyAlignment="1">
      <alignment horizontal="center" wrapText="1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 wrapText="1"/>
    </xf>
    <xf numFmtId="10" fontId="0" fillId="0" borderId="0" xfId="0" applyNumberFormat="1" applyAlignment="1">
      <alignment/>
    </xf>
    <xf numFmtId="10" fontId="0" fillId="24" borderId="0" xfId="0" applyNumberFormat="1" applyFill="1" applyAlignment="1">
      <alignment/>
    </xf>
    <xf numFmtId="10" fontId="0" fillId="25" borderId="0" xfId="0" applyNumberFormat="1" applyFill="1" applyAlignment="1">
      <alignment/>
    </xf>
    <xf numFmtId="172" fontId="0" fillId="25" borderId="0" xfId="0" applyNumberFormat="1" applyFill="1" applyAlignment="1">
      <alignment/>
    </xf>
    <xf numFmtId="10" fontId="0" fillId="0" borderId="0" xfId="0" applyNumberFormat="1" applyAlignment="1">
      <alignment horizontal="center" wrapText="1"/>
    </xf>
    <xf numFmtId="10" fontId="19" fillId="0" borderId="0" xfId="0" applyNumberFormat="1" applyFont="1" applyAlignment="1">
      <alignment/>
    </xf>
    <xf numFmtId="10" fontId="19" fillId="0" borderId="11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172" fontId="19" fillId="0" borderId="0" xfId="0" applyNumberFormat="1" applyFont="1" applyAlignment="1">
      <alignment horizontal="center" wrapText="1"/>
    </xf>
    <xf numFmtId="0" fontId="19" fillId="0" borderId="10" xfId="0" applyFont="1" applyBorder="1" applyAlignment="1">
      <alignment horizontal="centerContinuous"/>
    </xf>
    <xf numFmtId="0" fontId="23" fillId="0" borderId="0" xfId="0" applyFont="1" applyAlignment="1">
      <alignment/>
    </xf>
    <xf numFmtId="38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19" fillId="0" borderId="11" xfId="59" applyNumberFormat="1" applyFont="1" applyBorder="1" applyAlignment="1">
      <alignment/>
    </xf>
    <xf numFmtId="170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19" fillId="0" borderId="0" xfId="0" applyNumberFormat="1" applyFont="1" applyAlignment="1">
      <alignment horizontal="center" wrapText="1"/>
    </xf>
    <xf numFmtId="175" fontId="0" fillId="0" borderId="0" xfId="0" applyNumberFormat="1" applyAlignment="1">
      <alignment/>
    </xf>
    <xf numFmtId="206" fontId="0" fillId="0" borderId="0" xfId="0" applyNumberFormat="1" applyAlignment="1">
      <alignment/>
    </xf>
    <xf numFmtId="20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8515625" defaultRowHeight="15"/>
  <cols>
    <col min="1" max="1" width="46.00390625" style="0" customWidth="1"/>
    <col min="2" max="3" width="15.28125" style="0" customWidth="1"/>
    <col min="4" max="4" width="16.00390625" style="0" bestFit="1" customWidth="1"/>
    <col min="5" max="5" width="14.00390625" style="0" customWidth="1"/>
    <col min="6" max="6" width="14.8515625" style="0" bestFit="1" customWidth="1"/>
    <col min="7" max="7" width="14.00390625" style="14" customWidth="1"/>
    <col min="8" max="8" width="13.8515625" style="0" customWidth="1"/>
    <col min="9" max="9" width="12.28125" style="0" bestFit="1" customWidth="1"/>
  </cols>
  <sheetData>
    <row r="1" ht="18">
      <c r="A1" s="7" t="s">
        <v>10</v>
      </c>
    </row>
    <row r="6" spans="2:4" ht="15" thickBot="1">
      <c r="B6" s="26" t="s">
        <v>67</v>
      </c>
      <c r="C6" s="3"/>
      <c r="D6" s="3"/>
    </row>
    <row r="7" spans="1:9" ht="45.75" customHeight="1">
      <c r="A7" s="23" t="s">
        <v>45</v>
      </c>
      <c r="B7" s="24" t="s">
        <v>64</v>
      </c>
      <c r="C7" s="24" t="s">
        <v>65</v>
      </c>
      <c r="D7" s="24" t="s">
        <v>66</v>
      </c>
      <c r="E7" s="24" t="s">
        <v>68</v>
      </c>
      <c r="F7" s="24" t="s">
        <v>39</v>
      </c>
      <c r="G7" s="25" t="s">
        <v>62</v>
      </c>
      <c r="H7" s="33" t="s">
        <v>60</v>
      </c>
      <c r="I7" s="33" t="s">
        <v>61</v>
      </c>
    </row>
    <row r="9" spans="1:9" ht="13.5">
      <c r="A9" t="s">
        <v>69</v>
      </c>
      <c r="B9" s="4">
        <f>+'Detailed Table'!B18</f>
        <v>3604623303.6099997</v>
      </c>
      <c r="C9" s="4">
        <f>+'Detailed Table'!C18</f>
        <v>3751750785.3900003</v>
      </c>
      <c r="D9" s="4">
        <f>+'Detailed Table'!D18</f>
        <v>7356374089</v>
      </c>
      <c r="E9" s="4">
        <f>+'Detailed Table'!E18</f>
        <v>482973874.08342</v>
      </c>
      <c r="F9" s="4">
        <f>+'Detailed Table'!F18</f>
        <v>3268776911.3065805</v>
      </c>
      <c r="G9" s="16">
        <f>+'Detailed Table'!G18</f>
        <v>-0.12873293075974232</v>
      </c>
      <c r="H9" s="4">
        <f>+'Detailed Table'!H18</f>
        <v>-335846392.3034191</v>
      </c>
      <c r="I9" s="16">
        <f>+'Detailed Table'!I18</f>
        <v>-0.09317100956626224</v>
      </c>
    </row>
    <row r="10" spans="1:9" ht="13.5">
      <c r="A10" t="s">
        <v>79</v>
      </c>
      <c r="B10" s="4">
        <f>+'Detailed Table'!B28</f>
        <v>1736382254.95</v>
      </c>
      <c r="C10" s="4">
        <f>+'Detailed Table'!C28</f>
        <v>1807255000.05</v>
      </c>
      <c r="D10" s="4">
        <f>+'Detailed Table'!D28</f>
        <v>3543637255</v>
      </c>
      <c r="E10" s="4">
        <f>+'Detailed Table'!E28</f>
        <v>270204092.766</v>
      </c>
      <c r="F10" s="4">
        <f>+'Detailed Table'!F28</f>
        <v>1537050907.2839997</v>
      </c>
      <c r="G10" s="16">
        <f>+'Detailed Table'!G28</f>
        <v>-0.14951077338755447</v>
      </c>
      <c r="H10" s="4">
        <f>+'Detailed Table'!H28</f>
        <v>-199331347.66600037</v>
      </c>
      <c r="I10" s="16">
        <f>+'Detailed Table'!I28</f>
        <v>-0.11479692740337306</v>
      </c>
    </row>
    <row r="11" spans="1:9" ht="13.5">
      <c r="A11" t="s">
        <v>87</v>
      </c>
      <c r="B11" s="4">
        <f>+'Detailed Table'!B41</f>
        <v>925360677.7099999</v>
      </c>
      <c r="C11" s="4">
        <f>+'Detailed Table'!C41</f>
        <v>963130501.2900001</v>
      </c>
      <c r="D11" s="4">
        <f>+'Detailed Table'!D41</f>
        <v>1888491179</v>
      </c>
      <c r="E11" s="4">
        <f>+'Detailed Table'!E41</f>
        <v>143916942.40649998</v>
      </c>
      <c r="F11" s="4">
        <f>+'Detailed Table'!F41</f>
        <v>819213558.8835001</v>
      </c>
      <c r="G11" s="16">
        <f>+'Detailed Table'!G41</f>
        <v>-0.1494262119346653</v>
      </c>
      <c r="H11" s="4">
        <f>+'Detailed Table'!H41</f>
        <v>-106147118.82649982</v>
      </c>
      <c r="I11" s="16">
        <f>+'Detailed Table'!I41</f>
        <v>-0.11470891446261067</v>
      </c>
    </row>
    <row r="12" spans="1:9" ht="13.5">
      <c r="A12" t="s">
        <v>51</v>
      </c>
      <c r="B12" s="4">
        <f>+'Detailed Table'!B48</f>
        <v>246943439.47000003</v>
      </c>
      <c r="C12" s="4">
        <f>+'Detailed Table'!C48</f>
        <v>257022763.52999997</v>
      </c>
      <c r="D12" s="4">
        <f>+'Detailed Table'!D48</f>
        <v>503966203</v>
      </c>
      <c r="E12" s="4">
        <f>+'Detailed Table'!E48</f>
        <v>0</v>
      </c>
      <c r="F12" s="4">
        <f>+'Detailed Table'!F48</f>
        <v>257022763.52999997</v>
      </c>
      <c r="G12" s="16">
        <f>+'Detailed Table'!G48</f>
        <v>0</v>
      </c>
      <c r="H12" s="4">
        <f>+'Detailed Table'!H48</f>
        <v>10079324.059999943</v>
      </c>
      <c r="I12" s="16">
        <f>+'Detailed Table'!I48</f>
        <v>0.040816326530612006</v>
      </c>
    </row>
    <row r="13" spans="1:9" ht="13.5">
      <c r="A13" t="s">
        <v>48</v>
      </c>
      <c r="B13" s="4">
        <f>+'Detailed Table'!B56</f>
        <v>71964026.88999999</v>
      </c>
      <c r="C13" s="4">
        <f>+'Detailed Table'!C56</f>
        <v>74901334.11000001</v>
      </c>
      <c r="D13" s="4">
        <f>+'Detailed Table'!D56</f>
        <v>146865361</v>
      </c>
      <c r="E13" s="4">
        <f>+'Detailed Table'!E56</f>
        <v>1871397.009</v>
      </c>
      <c r="F13" s="4">
        <f>+'Detailed Table'!F56</f>
        <v>73029937.10100001</v>
      </c>
      <c r="G13" s="16">
        <f>+'Detailed Table'!G56</f>
        <v>-0.024984828791589638</v>
      </c>
      <c r="H13" s="4">
        <f>+'Detailed Table'!H56</f>
        <v>1065910.2110000253</v>
      </c>
      <c r="I13" s="16">
        <f>+'Detailed Table'!I56</f>
        <v>0.014811708808754038</v>
      </c>
    </row>
    <row r="14" spans="1:9" ht="13.5">
      <c r="A14" t="s">
        <v>49</v>
      </c>
      <c r="B14" s="4">
        <f>+'Detailed Table'!B74</f>
        <v>160049056.23</v>
      </c>
      <c r="C14" s="4">
        <f>+'Detailed Table'!C74</f>
        <v>166581670.77</v>
      </c>
      <c r="D14" s="4">
        <f>+'Detailed Table'!D74</f>
        <v>326630727</v>
      </c>
      <c r="E14" s="4">
        <f>+'Detailed Table'!E74</f>
        <v>11070257.8545</v>
      </c>
      <c r="F14" s="4">
        <f>+'Detailed Table'!F74</f>
        <v>155511412.91550002</v>
      </c>
      <c r="G14" s="16">
        <f>+'Detailed Table'!G74</f>
        <v>-0.0664554377641268</v>
      </c>
      <c r="H14" s="4">
        <f>+'Detailed Table'!H74</f>
        <v>-4537643.314499974</v>
      </c>
      <c r="I14" s="16">
        <f>+'Detailed Table'!I74</f>
        <v>-0.028351578081029803</v>
      </c>
    </row>
    <row r="15" spans="1:9" ht="13.5">
      <c r="A15" t="s">
        <v>50</v>
      </c>
      <c r="B15" s="4">
        <f>+'Detailed Table'!B80</f>
        <v>46768100.47</v>
      </c>
      <c r="C15" s="4">
        <f>+'Detailed Table'!C80</f>
        <v>48677002.53</v>
      </c>
      <c r="D15" s="4">
        <f>+'Detailed Table'!D80</f>
        <v>95445103</v>
      </c>
      <c r="E15" s="4">
        <f>+'Detailed Table'!E80</f>
        <v>765000</v>
      </c>
      <c r="F15" s="4">
        <f>+'Detailed Table'!F80</f>
        <v>47912002.53</v>
      </c>
      <c r="G15" s="16">
        <f>+'Detailed Table'!G80</f>
        <v>-0.015715840340179633</v>
      </c>
      <c r="H15" s="4">
        <f>+'Detailed Table'!H80</f>
        <v>1143902.0600000024</v>
      </c>
      <c r="I15" s="16">
        <f>+'Detailed Table'!I80</f>
        <v>0.024459023319404926</v>
      </c>
    </row>
    <row r="16" spans="1:9" ht="13.5">
      <c r="A16" t="s">
        <v>15</v>
      </c>
      <c r="B16" s="4">
        <f>+'Detailed Table'!B85</f>
        <v>6446919.71</v>
      </c>
      <c r="C16" s="4">
        <f>+'Detailed Table'!C85</f>
        <v>6710059.29</v>
      </c>
      <c r="D16" s="4">
        <f>+'Detailed Table'!D85</f>
        <v>13156979</v>
      </c>
      <c r="E16" s="4">
        <f>+'Detailed Table'!E85</f>
        <v>1006508.8935</v>
      </c>
      <c r="F16" s="4">
        <f>+'Detailed Table'!F85</f>
        <v>5703550.3965</v>
      </c>
      <c r="G16" s="16">
        <f>+'Detailed Table'!G85</f>
        <v>-0.15000000000000002</v>
      </c>
      <c r="H16" s="4">
        <f>+'Detailed Table'!H85</f>
        <v>-743369.3135000002</v>
      </c>
      <c r="I16" s="16">
        <f>+'Detailed Table'!I85</f>
        <v>-0.11530612244897961</v>
      </c>
    </row>
    <row r="17" spans="1:9" ht="13.5">
      <c r="A17" t="s">
        <v>18</v>
      </c>
      <c r="B17" s="4">
        <f>+'Detailed Table'!B95</f>
        <v>102700641.05</v>
      </c>
      <c r="C17" s="4">
        <f>+'Detailed Table'!C95</f>
        <v>106892503.94999999</v>
      </c>
      <c r="D17" s="4">
        <f>+'Detailed Table'!D95</f>
        <v>209593145</v>
      </c>
      <c r="E17" s="4">
        <f>+'Detailed Table'!E95</f>
        <v>14218833.5325</v>
      </c>
      <c r="F17" s="4">
        <f>+'Detailed Table'!F95</f>
        <v>92673670.41749999</v>
      </c>
      <c r="G17" s="16">
        <f>+'Detailed Table'!G95</f>
        <v>-0.13301993130548234</v>
      </c>
      <c r="H17" s="4">
        <f>+'Detailed Table'!H95</f>
        <v>-10026970.632500008</v>
      </c>
      <c r="I17" s="16">
        <f>+'Detailed Table'!I95</f>
        <v>-0.09763298972611435</v>
      </c>
    </row>
    <row r="18" spans="1:9" ht="13.5">
      <c r="A18" t="s">
        <v>52</v>
      </c>
      <c r="B18" s="4">
        <f>+'Detailed Table'!B105</f>
        <v>36837514</v>
      </c>
      <c r="C18" s="4">
        <f>+'Detailed Table'!C105</f>
        <v>38341086.00000001</v>
      </c>
      <c r="D18" s="4">
        <f>+'Detailed Table'!D105</f>
        <v>75178600</v>
      </c>
      <c r="E18" s="4">
        <f>+'Detailed Table'!E105</f>
        <v>0</v>
      </c>
      <c r="F18" s="4">
        <f>+'Detailed Table'!F105</f>
        <v>38341086.00000001</v>
      </c>
      <c r="G18" s="16">
        <f>+'Detailed Table'!G105</f>
        <v>0</v>
      </c>
      <c r="H18" s="4">
        <f>+'Detailed Table'!H105</f>
        <v>1503572.0000000075</v>
      </c>
      <c r="I18" s="16">
        <f>+'Detailed Table'!I105</f>
        <v>0.04081632653061245</v>
      </c>
    </row>
    <row r="19" spans="1:9" ht="13.5">
      <c r="A19" t="s">
        <v>35</v>
      </c>
      <c r="B19" s="4">
        <f>+'Detailed Table'!B111</f>
        <v>37312187.29</v>
      </c>
      <c r="C19" s="4">
        <f>+'Detailed Table'!C111</f>
        <v>38835133.71</v>
      </c>
      <c r="D19" s="4">
        <f>+'Detailed Table'!D111</f>
        <v>76147321</v>
      </c>
      <c r="E19" s="4">
        <f>+'Detailed Table'!E111</f>
        <v>5825270.0565</v>
      </c>
      <c r="F19" s="4">
        <f>+'Detailed Table'!F111</f>
        <v>33009863.653500002</v>
      </c>
      <c r="G19" s="16">
        <f>+'Detailed Table'!G111</f>
        <v>-0.14999999999999997</v>
      </c>
      <c r="H19" s="4">
        <f>+'Detailed Table'!H111</f>
        <v>-4302323.636499997</v>
      </c>
      <c r="I19" s="16">
        <f>+'Detailed Table'!I111</f>
        <v>-0.11530612244897952</v>
      </c>
    </row>
    <row r="20" spans="2:9" ht="13.5">
      <c r="B20" s="4"/>
      <c r="C20" s="4"/>
      <c r="D20" s="4"/>
      <c r="E20" s="4"/>
      <c r="F20" s="4"/>
      <c r="G20" s="16"/>
      <c r="H20" s="29"/>
      <c r="I20" s="16"/>
    </row>
    <row r="21" spans="1:9" ht="13.5">
      <c r="A21" t="s">
        <v>66</v>
      </c>
      <c r="B21" s="4">
        <f>SUM(B9:B20)</f>
        <v>6975388121.38</v>
      </c>
      <c r="C21" s="4">
        <f>SUM(C9:C20)</f>
        <v>7260097840.62</v>
      </c>
      <c r="D21" s="4">
        <f>SUM(D9:D20)</f>
        <v>14235485962</v>
      </c>
      <c r="E21" s="4">
        <f>SUM(E9:E20)</f>
        <v>931852176.6019199</v>
      </c>
      <c r="F21" s="4">
        <f>SUM(F9:F20)</f>
        <v>6328245664.018078</v>
      </c>
      <c r="G21" s="16">
        <f>(F21-C21)/C21</f>
        <v>-0.1283525645327038</v>
      </c>
      <c r="H21" s="4">
        <f>SUM(H9:H20)</f>
        <v>-647142457.3619193</v>
      </c>
      <c r="I21" s="16">
        <f>(F21-B21)/B21</f>
        <v>-0.0927751181870999</v>
      </c>
    </row>
    <row r="22" spans="2:6" ht="13.5">
      <c r="B22" s="4"/>
      <c r="C22" s="4"/>
      <c r="D22" s="4"/>
      <c r="E22" s="4"/>
      <c r="F22" s="4"/>
    </row>
    <row r="23" spans="1:6" ht="13.5">
      <c r="A23" t="s">
        <v>0</v>
      </c>
      <c r="B23" s="4"/>
      <c r="C23" s="4"/>
      <c r="D23" s="4"/>
      <c r="E23" s="4"/>
      <c r="F23" s="4"/>
    </row>
    <row r="24" ht="13.5">
      <c r="A24" t="s">
        <v>1</v>
      </c>
    </row>
    <row r="25" ht="6.75" customHeight="1"/>
    <row r="26" ht="13.5">
      <c r="A26" t="s">
        <v>54</v>
      </c>
    </row>
    <row r="27" ht="7.5" customHeight="1"/>
    <row r="28" ht="13.5">
      <c r="A28" t="s">
        <v>53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5" activeCellId="3" sqref="A10 A13 A14 A15"/>
    </sheetView>
  </sheetViews>
  <sheetFormatPr defaultColWidth="8.8515625" defaultRowHeight="15"/>
  <cols>
    <col min="1" max="1" width="46.28125" style="0" customWidth="1"/>
    <col min="2" max="6" width="16.421875" style="0" customWidth="1"/>
    <col min="7" max="7" width="15.28125" style="16" customWidth="1"/>
    <col min="8" max="8" width="16.7109375" style="16" bestFit="1" customWidth="1"/>
    <col min="9" max="9" width="13.421875" style="0" bestFit="1" customWidth="1"/>
    <col min="10" max="11" width="11.8515625" style="0" customWidth="1"/>
  </cols>
  <sheetData>
    <row r="1" ht="18.75">
      <c r="A1" s="7" t="s">
        <v>43</v>
      </c>
    </row>
    <row r="2" ht="15"/>
    <row r="3" ht="15"/>
    <row r="4" spans="2:4" ht="15.75" thickBot="1">
      <c r="B4" s="3" t="s">
        <v>67</v>
      </c>
      <c r="C4" s="3"/>
      <c r="D4" s="3"/>
    </row>
    <row r="5" spans="2:12" s="1" customFormat="1" ht="60">
      <c r="B5" s="2" t="s">
        <v>64</v>
      </c>
      <c r="C5" s="2" t="s">
        <v>65</v>
      </c>
      <c r="D5" s="2" t="s">
        <v>66</v>
      </c>
      <c r="E5" s="2" t="s">
        <v>68</v>
      </c>
      <c r="F5" s="2" t="s">
        <v>39</v>
      </c>
      <c r="G5" s="20" t="s">
        <v>58</v>
      </c>
      <c r="H5" s="20" t="s">
        <v>60</v>
      </c>
      <c r="I5" s="20" t="s">
        <v>59</v>
      </c>
      <c r="J5" s="2"/>
      <c r="K5" s="2"/>
      <c r="L5" s="2"/>
    </row>
    <row r="6" spans="2:6" ht="15">
      <c r="B6" s="4"/>
      <c r="C6" s="4"/>
      <c r="D6" s="4"/>
      <c r="E6" s="4"/>
      <c r="F6" s="4"/>
    </row>
    <row r="7" spans="1:9" ht="18.75">
      <c r="A7" s="7" t="s">
        <v>38</v>
      </c>
      <c r="B7" s="10">
        <f>+B113</f>
        <v>6975388121.38</v>
      </c>
      <c r="C7" s="10">
        <f>+C113</f>
        <v>7260097840.62</v>
      </c>
      <c r="D7" s="10">
        <v>14235485962</v>
      </c>
      <c r="E7" s="10">
        <f>+E113</f>
        <v>931852176.6019199</v>
      </c>
      <c r="F7" s="10">
        <f>+F113</f>
        <v>6328245664.018078</v>
      </c>
      <c r="G7" s="21">
        <f>(F7-C7)/C7</f>
        <v>-0.1283525645327038</v>
      </c>
      <c r="H7" s="10">
        <f>F7-B7</f>
        <v>-647142457.3619223</v>
      </c>
      <c r="I7" s="21">
        <f>(F7-B7)/B7</f>
        <v>-0.0927751181870999</v>
      </c>
    </row>
    <row r="8" spans="2:9" ht="9.75" customHeight="1">
      <c r="B8" s="4"/>
      <c r="C8" s="4"/>
      <c r="D8" s="4"/>
      <c r="E8" s="4"/>
      <c r="F8" s="4"/>
      <c r="H8" s="10"/>
      <c r="I8" s="21"/>
    </row>
    <row r="9" spans="1:9" ht="18.75">
      <c r="A9" s="7" t="s">
        <v>69</v>
      </c>
      <c r="B9" s="4"/>
      <c r="C9" s="4"/>
      <c r="D9" s="4"/>
      <c r="E9" s="4"/>
      <c r="F9" s="4"/>
      <c r="H9" s="10"/>
      <c r="I9" s="21"/>
    </row>
    <row r="10" spans="1:9" ht="15">
      <c r="A10" t="s">
        <v>74</v>
      </c>
      <c r="B10" s="4">
        <f>+$D10*Parameters!B10</f>
        <v>232104673.43</v>
      </c>
      <c r="C10" s="4">
        <f>+$D10*Parameters!C10</f>
        <v>241578333.57</v>
      </c>
      <c r="D10" s="4">
        <f>+Inputs!D10</f>
        <v>473683007</v>
      </c>
      <c r="E10" s="4">
        <f>Inputs!B10*Parameters!D10</f>
        <v>35524833.155999996</v>
      </c>
      <c r="F10" s="4">
        <f>+C10-E10</f>
        <v>206053500.414</v>
      </c>
      <c r="G10" s="32">
        <f aca="true" t="shared" si="0" ref="G10:G15">(F10-C10)/C10</f>
        <v>-0.14705305989581335</v>
      </c>
      <c r="H10" s="31">
        <f aca="true" t="shared" si="1" ref="H10:H70">F10-B10</f>
        <v>-26051173.016000003</v>
      </c>
      <c r="I10" s="32">
        <f aca="true" t="shared" si="2" ref="I10:I15">(F10-B10)/B10</f>
        <v>-0.11223889907523436</v>
      </c>
    </row>
    <row r="11" spans="1:9" ht="15">
      <c r="A11" t="s">
        <v>73</v>
      </c>
      <c r="B11" s="4">
        <f>+$D11*Parameters!B11</f>
        <v>191135857.22</v>
      </c>
      <c r="C11" s="4">
        <f>+$D11*Parameters!C11</f>
        <v>198937320.78</v>
      </c>
      <c r="D11" s="4">
        <f>+Inputs!D11</f>
        <v>390073178</v>
      </c>
      <c r="E11" s="4">
        <f>Inputs!B11*Parameters!D11</f>
        <v>25615281.879</v>
      </c>
      <c r="F11" s="4">
        <f aca="true" t="shared" si="3" ref="F11:F16">+C11-E11</f>
        <v>173322038.901</v>
      </c>
      <c r="G11" s="32">
        <f t="shared" si="0"/>
        <v>-0.12876056528039467</v>
      </c>
      <c r="H11" s="31">
        <f t="shared" si="1"/>
        <v>-17813818.319000006</v>
      </c>
      <c r="I11" s="32">
        <f t="shared" si="2"/>
        <v>-0.09319977202653323</v>
      </c>
    </row>
    <row r="12" spans="1:9" ht="15">
      <c r="A12" t="s">
        <v>78</v>
      </c>
      <c r="B12" s="4">
        <f>+$D12*Parameters!B12</f>
        <v>2720832235.0299997</v>
      </c>
      <c r="C12" s="4">
        <f>+$D12*Parameters!C12</f>
        <v>2831886611.9700003</v>
      </c>
      <c r="D12" s="4">
        <f>+Inputs!D12</f>
        <v>5552718847</v>
      </c>
      <c r="E12" s="4">
        <f>Inputs!B12*Parameters!D12</f>
        <v>352382947.86192</v>
      </c>
      <c r="F12" s="4">
        <f t="shared" si="3"/>
        <v>2479503664.1080804</v>
      </c>
      <c r="G12" s="32">
        <f t="shared" si="0"/>
        <v>-0.12443398911963671</v>
      </c>
      <c r="H12" s="31">
        <f t="shared" si="1"/>
        <v>-241328570.92191935</v>
      </c>
      <c r="I12" s="32">
        <f t="shared" si="2"/>
        <v>-0.08869660092043803</v>
      </c>
    </row>
    <row r="13" spans="1:9" ht="15">
      <c r="A13" t="s">
        <v>72</v>
      </c>
      <c r="B13" s="4">
        <f>+$D13*Parameters!B13</f>
        <v>373005696.34999996</v>
      </c>
      <c r="C13" s="4">
        <f>+$D13*Parameters!C13</f>
        <v>388230418.65000004</v>
      </c>
      <c r="D13" s="4">
        <f>+Inputs!D13</f>
        <v>761236115</v>
      </c>
      <c r="E13" s="4">
        <f>Inputs!B13*Parameters!D13</f>
        <v>56467073.826</v>
      </c>
      <c r="F13" s="4">
        <f t="shared" si="3"/>
        <v>331763344.82400006</v>
      </c>
      <c r="G13" s="32">
        <f t="shared" si="0"/>
        <v>-0.14544731971892838</v>
      </c>
      <c r="H13" s="31">
        <f t="shared" si="1"/>
        <v>-41242351.5259999</v>
      </c>
      <c r="I13" s="32">
        <f t="shared" si="2"/>
        <v>-0.11056761848296612</v>
      </c>
    </row>
    <row r="14" spans="1:9" ht="15">
      <c r="A14" t="s">
        <v>75</v>
      </c>
      <c r="B14" s="4">
        <f>+$D14*Parameters!B14</f>
        <v>38896986.94</v>
      </c>
      <c r="C14" s="4">
        <f>+$D14*Parameters!C14</f>
        <v>40484619.06</v>
      </c>
      <c r="D14" s="4">
        <f>+Inputs!D14</f>
        <v>79381606</v>
      </c>
      <c r="E14" s="4">
        <f>Inputs!B14*Parameters!D14</f>
        <v>6072692.859</v>
      </c>
      <c r="F14" s="4">
        <f t="shared" si="3"/>
        <v>34411926.201000005</v>
      </c>
      <c r="G14" s="32">
        <f t="shared" si="0"/>
        <v>-0.14999999999999994</v>
      </c>
      <c r="H14" s="31">
        <f t="shared" si="1"/>
        <v>-4485060.738999993</v>
      </c>
      <c r="I14" s="32">
        <f t="shared" si="2"/>
        <v>-0.1153061224489794</v>
      </c>
    </row>
    <row r="15" spans="1:9" ht="15">
      <c r="A15" t="s">
        <v>76</v>
      </c>
      <c r="B15" s="4">
        <f>+$D15*Parameters!B15</f>
        <v>48647854.64</v>
      </c>
      <c r="C15" s="4">
        <f>+$D15*Parameters!C15</f>
        <v>50633481.36</v>
      </c>
      <c r="D15" s="4">
        <f>+Inputs!D15</f>
        <v>99281336</v>
      </c>
      <c r="E15" s="4">
        <f>Inputs!B15*Parameters!D15</f>
        <v>6911044.5015</v>
      </c>
      <c r="F15" s="4">
        <f t="shared" si="3"/>
        <v>43722436.8585</v>
      </c>
      <c r="G15" s="32">
        <f t="shared" si="0"/>
        <v>-0.1364915924378778</v>
      </c>
      <c r="H15" s="31">
        <f t="shared" si="1"/>
        <v>-4925417.781500004</v>
      </c>
      <c r="I15" s="32">
        <f t="shared" si="2"/>
        <v>-0.10124635131289325</v>
      </c>
    </row>
    <row r="16" spans="1:9" ht="15">
      <c r="A16" t="s">
        <v>4</v>
      </c>
      <c r="B16" s="4">
        <f>+$D16*Parameters!B16</f>
        <v>0</v>
      </c>
      <c r="C16" s="4">
        <f>+$D16*Parameters!C16</f>
        <v>0</v>
      </c>
      <c r="D16" s="4">
        <f>+Inputs!D16</f>
        <v>0</v>
      </c>
      <c r="E16" s="4">
        <f>Inputs!B16*Parameters!D16</f>
        <v>0</v>
      </c>
      <c r="F16" s="4">
        <f t="shared" si="3"/>
        <v>0</v>
      </c>
      <c r="G16" s="16">
        <v>0</v>
      </c>
      <c r="H16" s="31">
        <f t="shared" si="1"/>
        <v>0</v>
      </c>
      <c r="I16" s="32">
        <v>0</v>
      </c>
    </row>
    <row r="17" spans="2:9" ht="7.5" customHeight="1">
      <c r="B17" s="4"/>
      <c r="C17" s="4"/>
      <c r="D17" s="4"/>
      <c r="E17" s="4"/>
      <c r="F17" s="4"/>
      <c r="H17" s="10"/>
      <c r="I17" s="21"/>
    </row>
    <row r="18" spans="1:9" ht="13.5">
      <c r="A18" s="5" t="s">
        <v>77</v>
      </c>
      <c r="B18" s="10">
        <f>+B10+B11+B12+B13+B14+B15+B16</f>
        <v>3604623303.6099997</v>
      </c>
      <c r="C18" s="10">
        <f>+C10+C11+C12+C13+C14+C15+C16</f>
        <v>3751750785.3900003</v>
      </c>
      <c r="D18" s="10">
        <f>+D10+D11+D12+D13+D14+D15+D16</f>
        <v>7356374089</v>
      </c>
      <c r="E18" s="10">
        <f>+E10+E11+E12+E13+E14+E15+E16</f>
        <v>482973874.08342</v>
      </c>
      <c r="F18" s="10">
        <f>+F10+F11+F12+F13+F14+F15+F16</f>
        <v>3268776911.3065805</v>
      </c>
      <c r="G18" s="21">
        <f>(F18-C18)/C18</f>
        <v>-0.12873293075974232</v>
      </c>
      <c r="H18" s="10">
        <f t="shared" si="1"/>
        <v>-335846392.3034191</v>
      </c>
      <c r="I18" s="21">
        <f>(F18-B18)/B18</f>
        <v>-0.09317100956626224</v>
      </c>
    </row>
    <row r="19" spans="2:9" ht="13.5">
      <c r="B19" s="4"/>
      <c r="C19" s="35"/>
      <c r="D19" s="4"/>
      <c r="E19" s="36"/>
      <c r="F19" s="34"/>
      <c r="H19" s="10"/>
      <c r="I19" s="21"/>
    </row>
    <row r="20" spans="1:9" ht="18">
      <c r="A20" s="7" t="s">
        <v>79</v>
      </c>
      <c r="B20" s="4"/>
      <c r="C20" s="35"/>
      <c r="D20" s="4"/>
      <c r="E20" s="36"/>
      <c r="F20" s="34"/>
      <c r="H20" s="10"/>
      <c r="I20" s="21"/>
    </row>
    <row r="21" spans="1:9" ht="13.5">
      <c r="A21" t="s">
        <v>80</v>
      </c>
      <c r="B21" s="4">
        <f>+$D21*Parameters!B21</f>
        <v>710476.97</v>
      </c>
      <c r="C21" s="4">
        <f>+$D21*Parameters!C21</f>
        <v>739476.03</v>
      </c>
      <c r="D21" s="4">
        <f>+Inputs!D21</f>
        <v>1449953</v>
      </c>
      <c r="E21" s="4">
        <f>Inputs!B21*Parameters!D21</f>
        <v>110921.4045</v>
      </c>
      <c r="F21" s="4">
        <f aca="true" t="shared" si="4" ref="F21:F26">+C21-E21</f>
        <v>628554.6255000001</v>
      </c>
      <c r="G21" s="32">
        <f aca="true" t="shared" si="5" ref="G21:G26">(F21-C21)/C21</f>
        <v>-0.1499999999999999</v>
      </c>
      <c r="H21" s="31">
        <f t="shared" si="1"/>
        <v>-81922.34449999989</v>
      </c>
      <c r="I21" s="32">
        <f aca="true" t="shared" si="6" ref="I21:I26">(F21-B21)/B21</f>
        <v>-0.11530612244897945</v>
      </c>
    </row>
    <row r="22" spans="1:9" ht="13.5">
      <c r="A22" t="s">
        <v>81</v>
      </c>
      <c r="B22" s="4">
        <f>+$D22*Parameters!B22</f>
        <v>24040708.3</v>
      </c>
      <c r="C22" s="4">
        <f>+$D22*Parameters!C22</f>
        <v>25021961.7</v>
      </c>
      <c r="D22" s="4">
        <f>+Inputs!D22</f>
        <v>49062670</v>
      </c>
      <c r="E22" s="4">
        <f>Inputs!B22*Parameters!D22</f>
        <v>3753294.255</v>
      </c>
      <c r="F22" s="4">
        <f t="shared" si="4"/>
        <v>21268667.445</v>
      </c>
      <c r="G22" s="32">
        <f t="shared" si="5"/>
        <v>-0.14999999999999997</v>
      </c>
      <c r="H22" s="31">
        <f t="shared" si="1"/>
        <v>-2772040.8550000004</v>
      </c>
      <c r="I22" s="32">
        <f t="shared" si="6"/>
        <v>-0.1153061224489796</v>
      </c>
    </row>
    <row r="23" spans="1:9" ht="13.5">
      <c r="A23" t="s">
        <v>82</v>
      </c>
      <c r="B23" s="4">
        <f>+$D23*Parameters!B23</f>
        <v>1700064092.44</v>
      </c>
      <c r="C23" s="4">
        <f>+$D23*Parameters!C23</f>
        <v>1769454463.56</v>
      </c>
      <c r="D23" s="4">
        <f>+Inputs!D23</f>
        <v>3469518556</v>
      </c>
      <c r="E23" s="4">
        <f>Inputs!B23*Parameters!D23</f>
        <v>264534012.2925</v>
      </c>
      <c r="F23" s="4">
        <f t="shared" si="4"/>
        <v>1504920451.2675</v>
      </c>
      <c r="G23" s="32">
        <f t="shared" si="5"/>
        <v>-0.14950032212769063</v>
      </c>
      <c r="H23" s="31">
        <f t="shared" si="1"/>
        <v>-195143641.17250013</v>
      </c>
      <c r="I23" s="32">
        <f t="shared" si="6"/>
        <v>-0.11478604956147398</v>
      </c>
    </row>
    <row r="24" spans="1:9" ht="13.5">
      <c r="A24" t="s">
        <v>83</v>
      </c>
      <c r="B24" s="4">
        <f>+$D24*Parameters!B24</f>
        <v>575300.1799999999</v>
      </c>
      <c r="C24" s="4">
        <f>+$D24*Parameters!C24</f>
        <v>598781.8200000001</v>
      </c>
      <c r="D24" s="4">
        <f>+Inputs!D24</f>
        <v>1174082</v>
      </c>
      <c r="E24" s="4">
        <f>Inputs!B24*Parameters!D24</f>
        <v>89817.273</v>
      </c>
      <c r="F24" s="4">
        <f t="shared" si="4"/>
        <v>508964.5470000001</v>
      </c>
      <c r="G24" s="32">
        <f t="shared" si="5"/>
        <v>-0.14999999999999997</v>
      </c>
      <c r="H24" s="31">
        <f t="shared" si="1"/>
        <v>-66335.63299999986</v>
      </c>
      <c r="I24" s="32">
        <f t="shared" si="6"/>
        <v>-0.11530612244897935</v>
      </c>
    </row>
    <row r="25" spans="1:9" ht="13.5">
      <c r="A25" t="s">
        <v>84</v>
      </c>
      <c r="B25" s="4">
        <f>+$D25*Parameters!B25</f>
        <v>10432658.11</v>
      </c>
      <c r="C25" s="4">
        <f>+$D25*Parameters!C25</f>
        <v>10858480.89</v>
      </c>
      <c r="D25" s="4">
        <f>+Inputs!D25</f>
        <v>21291139</v>
      </c>
      <c r="E25" s="4">
        <f>Inputs!B25*Parameters!D25</f>
        <v>1628772.1335</v>
      </c>
      <c r="F25" s="4">
        <f t="shared" si="4"/>
        <v>9229708.7565</v>
      </c>
      <c r="G25" s="32">
        <f t="shared" si="5"/>
        <v>-0.15000000000000002</v>
      </c>
      <c r="H25" s="31">
        <f t="shared" si="1"/>
        <v>-1202949.3534999993</v>
      </c>
      <c r="I25" s="32">
        <f t="shared" si="6"/>
        <v>-0.11530612244897953</v>
      </c>
    </row>
    <row r="26" spans="1:9" ht="13.5">
      <c r="A26" t="s">
        <v>85</v>
      </c>
      <c r="B26" s="4">
        <f>+$D26*Parameters!B26</f>
        <v>559018.95</v>
      </c>
      <c r="C26" s="4">
        <f>+$D26*Parameters!C26</f>
        <v>581836.05</v>
      </c>
      <c r="D26" s="4">
        <f>+Inputs!D26</f>
        <v>1140855</v>
      </c>
      <c r="E26" s="4">
        <f>Inputs!B26*Parameters!D26</f>
        <v>87275.4075</v>
      </c>
      <c r="F26" s="4">
        <f t="shared" si="4"/>
        <v>494560.6425000001</v>
      </c>
      <c r="G26" s="32">
        <f t="shared" si="5"/>
        <v>-0.14999999999999994</v>
      </c>
      <c r="H26" s="31">
        <f t="shared" si="1"/>
        <v>-64458.30749999988</v>
      </c>
      <c r="I26" s="32">
        <f t="shared" si="6"/>
        <v>-0.11530612244897938</v>
      </c>
    </row>
    <row r="27" spans="2:9" ht="7.5" customHeight="1">
      <c r="B27" s="4"/>
      <c r="C27" s="4"/>
      <c r="D27" s="4"/>
      <c r="E27" s="4"/>
      <c r="F27" s="4"/>
      <c r="H27" s="10"/>
      <c r="I27" s="21"/>
    </row>
    <row r="28" spans="1:9" ht="13.5">
      <c r="A28" s="5" t="s">
        <v>86</v>
      </c>
      <c r="B28" s="10">
        <f>SUM(B21:B27)</f>
        <v>1736382254.95</v>
      </c>
      <c r="C28" s="10">
        <f>SUM(C21:C27)</f>
        <v>1807255000.05</v>
      </c>
      <c r="D28" s="10">
        <f>SUM(D21:D27)</f>
        <v>3543637255</v>
      </c>
      <c r="E28" s="10">
        <f>SUM(E21:E27)</f>
        <v>270204092.766</v>
      </c>
      <c r="F28" s="10">
        <f>SUM(F21:F27)</f>
        <v>1537050907.2839997</v>
      </c>
      <c r="G28" s="21">
        <f>(F28-C28)/C28</f>
        <v>-0.14951077338755447</v>
      </c>
      <c r="H28" s="10">
        <f t="shared" si="1"/>
        <v>-199331347.66600037</v>
      </c>
      <c r="I28" s="21">
        <f>(F28-B28)/B28</f>
        <v>-0.11479692740337306</v>
      </c>
    </row>
    <row r="29" spans="2:9" ht="13.5">
      <c r="B29" s="4"/>
      <c r="C29" s="4"/>
      <c r="D29" s="4"/>
      <c r="E29" s="4"/>
      <c r="F29" s="4"/>
      <c r="H29" s="10"/>
      <c r="I29" s="21"/>
    </row>
    <row r="30" spans="1:9" ht="18">
      <c r="A30" s="7" t="s">
        <v>87</v>
      </c>
      <c r="B30" s="4"/>
      <c r="C30" s="4"/>
      <c r="D30" s="4"/>
      <c r="E30" s="4"/>
      <c r="F30" s="4"/>
      <c r="H30" s="10"/>
      <c r="I30" s="21"/>
    </row>
    <row r="31" spans="1:9" ht="13.5">
      <c r="A31" t="s">
        <v>88</v>
      </c>
      <c r="B31" s="4">
        <f>+$D31*Parameters!B31</f>
        <v>617268402.17</v>
      </c>
      <c r="C31" s="4">
        <f>+$D31*Parameters!C31</f>
        <v>642463030.83</v>
      </c>
      <c r="D31" s="4">
        <f>+Inputs!D31</f>
        <v>1259731433</v>
      </c>
      <c r="E31" s="4">
        <f>Inputs!B31*Parameters!D31</f>
        <v>96369454.62449999</v>
      </c>
      <c r="F31" s="4">
        <f aca="true" t="shared" si="7" ref="F31:F39">+C31-E31</f>
        <v>546093576.2055</v>
      </c>
      <c r="G31" s="32">
        <f aca="true" t="shared" si="8" ref="G31:G39">(F31-C31)/C31</f>
        <v>-0.15000000000000005</v>
      </c>
      <c r="H31" s="31">
        <f t="shared" si="1"/>
        <v>-71174825.96449995</v>
      </c>
      <c r="I31" s="32">
        <f aca="true" t="shared" si="9" ref="I31:I39">(F31-B31)/B31</f>
        <v>-0.11530612244897952</v>
      </c>
    </row>
    <row r="32" spans="1:9" ht="13.5">
      <c r="A32" t="s">
        <v>89</v>
      </c>
      <c r="B32" s="4">
        <f>+$D32*Parameters!B32</f>
        <v>2628585.89</v>
      </c>
      <c r="C32" s="4">
        <f>+$D32*Parameters!C32</f>
        <v>2735875.11</v>
      </c>
      <c r="D32" s="4">
        <f>+Inputs!D32</f>
        <v>5364461</v>
      </c>
      <c r="E32" s="4">
        <f>Inputs!B32*Parameters!D32</f>
        <v>410381.26649999997</v>
      </c>
      <c r="F32" s="4">
        <f t="shared" si="7"/>
        <v>2325493.8435</v>
      </c>
      <c r="G32" s="32">
        <f t="shared" si="8"/>
        <v>-0.14999999999999997</v>
      </c>
      <c r="H32" s="31">
        <f t="shared" si="1"/>
        <v>-303092.0465000002</v>
      </c>
      <c r="I32" s="32">
        <f t="shared" si="9"/>
        <v>-0.11530612244897966</v>
      </c>
    </row>
    <row r="33" spans="1:9" ht="13.5">
      <c r="A33" t="s">
        <v>90</v>
      </c>
      <c r="B33" s="4">
        <f>+$D33*Parameters!B33</f>
        <v>4992348.34</v>
      </c>
      <c r="C33" s="4">
        <f>+$D33*Parameters!C33</f>
        <v>5196117.66</v>
      </c>
      <c r="D33" s="4">
        <f>+Inputs!D33</f>
        <v>10188466</v>
      </c>
      <c r="E33" s="4">
        <f>Inputs!B33*Parameters!D33</f>
        <v>779417.649</v>
      </c>
      <c r="F33" s="4">
        <f t="shared" si="7"/>
        <v>4416700.011</v>
      </c>
      <c r="G33" s="32">
        <f t="shared" si="8"/>
        <v>-0.15000000000000002</v>
      </c>
      <c r="H33" s="31">
        <f t="shared" si="1"/>
        <v>-575648.3289999999</v>
      </c>
      <c r="I33" s="32">
        <f t="shared" si="9"/>
        <v>-0.11530612244897957</v>
      </c>
    </row>
    <row r="34" spans="1:9" ht="13.5">
      <c r="A34" t="s">
        <v>91</v>
      </c>
      <c r="B34" s="4">
        <f>+$D34*Parameters!B34</f>
        <v>26813300.78</v>
      </c>
      <c r="C34" s="4">
        <f>+$D34*Parameters!C34</f>
        <v>27907721.22</v>
      </c>
      <c r="D34" s="4">
        <f>+Inputs!D34</f>
        <v>54721022</v>
      </c>
      <c r="E34" s="4">
        <f>Inputs!B34*Parameters!D34</f>
        <v>4186158.1829999997</v>
      </c>
      <c r="F34" s="4">
        <f t="shared" si="7"/>
        <v>23721563.037</v>
      </c>
      <c r="G34" s="32">
        <f t="shared" si="8"/>
        <v>-0.14999999999999994</v>
      </c>
      <c r="H34" s="31">
        <f t="shared" si="1"/>
        <v>-3091737.7430000007</v>
      </c>
      <c r="I34" s="32">
        <f t="shared" si="9"/>
        <v>-0.11530612244897961</v>
      </c>
    </row>
    <row r="35" spans="1:9" ht="13.5">
      <c r="A35" t="s">
        <v>92</v>
      </c>
      <c r="B35" s="4">
        <f>+$D35*Parameters!B35</f>
        <v>12778445.4</v>
      </c>
      <c r="C35" s="4">
        <f>+$D35*Parameters!C35</f>
        <v>13300014.6</v>
      </c>
      <c r="D35" s="4">
        <f>+Inputs!D35</f>
        <v>26078460</v>
      </c>
      <c r="E35" s="4">
        <f>Inputs!B35*Parameters!D35</f>
        <v>1995002.19</v>
      </c>
      <c r="F35" s="4">
        <f t="shared" si="7"/>
        <v>11305012.41</v>
      </c>
      <c r="G35" s="32">
        <f t="shared" si="8"/>
        <v>-0.14999999999999997</v>
      </c>
      <c r="H35" s="31">
        <f t="shared" si="1"/>
        <v>-1473432.9900000002</v>
      </c>
      <c r="I35" s="32">
        <f t="shared" si="9"/>
        <v>-0.1153061224489796</v>
      </c>
    </row>
    <row r="36" spans="1:9" ht="13.5">
      <c r="A36" t="s">
        <v>93</v>
      </c>
      <c r="B36" s="4">
        <f>+$D36*Parameters!B36</f>
        <v>130344419.31</v>
      </c>
      <c r="C36" s="4">
        <f>+$D36*Parameters!C36</f>
        <v>135664599.69</v>
      </c>
      <c r="D36" s="4">
        <f>+Inputs!D36</f>
        <v>266009019</v>
      </c>
      <c r="E36" s="4">
        <f>Inputs!B36*Parameters!D36</f>
        <v>20349689.9535</v>
      </c>
      <c r="F36" s="4">
        <f t="shared" si="7"/>
        <v>115314909.7365</v>
      </c>
      <c r="G36" s="32">
        <f t="shared" si="8"/>
        <v>-0.15000000000000002</v>
      </c>
      <c r="H36" s="31">
        <f t="shared" si="1"/>
        <v>-15029509.573500007</v>
      </c>
      <c r="I36" s="32">
        <f t="shared" si="9"/>
        <v>-0.11530612244897964</v>
      </c>
    </row>
    <row r="37" spans="1:9" ht="13.5">
      <c r="A37" t="s">
        <v>94</v>
      </c>
      <c r="B37" s="4">
        <f>+$D37*Parameters!B37</f>
        <v>1723423.59</v>
      </c>
      <c r="C37" s="4">
        <f>+$D37*Parameters!C37</f>
        <v>1793767.41</v>
      </c>
      <c r="D37" s="4">
        <f>+Inputs!D37</f>
        <v>3517191</v>
      </c>
      <c r="E37" s="4">
        <f>Inputs!B37*Parameters!D37</f>
        <v>269065.1115</v>
      </c>
      <c r="F37" s="4">
        <f t="shared" si="7"/>
        <v>1524702.2985</v>
      </c>
      <c r="G37" s="32">
        <f t="shared" si="8"/>
        <v>-0.14999999999999994</v>
      </c>
      <c r="H37" s="31">
        <f t="shared" si="1"/>
        <v>-198721.29150000005</v>
      </c>
      <c r="I37" s="32">
        <f t="shared" si="9"/>
        <v>-0.11530612244897961</v>
      </c>
    </row>
    <row r="38" spans="1:9" ht="13.5">
      <c r="A38" t="s">
        <v>95</v>
      </c>
      <c r="B38" s="4">
        <f>+$D38*Parameters!B38</f>
        <v>123245211.11</v>
      </c>
      <c r="C38" s="4">
        <f>+$D38*Parameters!C38</f>
        <v>128275627.89</v>
      </c>
      <c r="D38" s="4">
        <f>+Inputs!D38</f>
        <v>251520839</v>
      </c>
      <c r="E38" s="4">
        <f>Inputs!B38*Parameters!D38</f>
        <v>18688711.3965</v>
      </c>
      <c r="F38" s="4">
        <f t="shared" si="7"/>
        <v>109586916.4935</v>
      </c>
      <c r="G38" s="32">
        <f t="shared" si="8"/>
        <v>-0.1456918333116725</v>
      </c>
      <c r="H38" s="31">
        <f t="shared" si="1"/>
        <v>-13658294.616500005</v>
      </c>
      <c r="I38" s="32">
        <f t="shared" si="9"/>
        <v>-0.11082211222235298</v>
      </c>
    </row>
    <row r="39" spans="1:9" ht="13.5">
      <c r="A39" t="s">
        <v>96</v>
      </c>
      <c r="B39" s="4">
        <f>+$D39*Parameters!B39</f>
        <v>5566541.12</v>
      </c>
      <c r="C39" s="4">
        <f>+$D39*Parameters!C39</f>
        <v>5793746.88</v>
      </c>
      <c r="D39" s="4">
        <f>+Inputs!D39</f>
        <v>11360288</v>
      </c>
      <c r="E39" s="4">
        <f>Inputs!B39*Parameters!D39</f>
        <v>869062.032</v>
      </c>
      <c r="F39" s="4">
        <f t="shared" si="7"/>
        <v>4924684.848</v>
      </c>
      <c r="G39" s="32">
        <f t="shared" si="8"/>
        <v>-0.14999999999999994</v>
      </c>
      <c r="H39" s="31">
        <f t="shared" si="1"/>
        <v>-641856.2719999999</v>
      </c>
      <c r="I39" s="32">
        <f t="shared" si="9"/>
        <v>-0.11530612244897957</v>
      </c>
    </row>
    <row r="40" spans="4:9" ht="8.25" customHeight="1">
      <c r="D40" s="4"/>
      <c r="H40" s="10"/>
      <c r="I40" s="21"/>
    </row>
    <row r="41" spans="1:9" ht="13.5">
      <c r="A41" s="5" t="s">
        <v>97</v>
      </c>
      <c r="B41" s="10">
        <f>SUM(B31:B40)</f>
        <v>925360677.7099999</v>
      </c>
      <c r="C41" s="10">
        <f>SUM(C31:C40)</f>
        <v>963130501.2900001</v>
      </c>
      <c r="D41" s="10">
        <f>SUM(D31:D40)</f>
        <v>1888491179</v>
      </c>
      <c r="E41" s="10">
        <f>SUM(E31:E40)</f>
        <v>143916942.40649998</v>
      </c>
      <c r="F41" s="10">
        <f>SUM(F31:F40)</f>
        <v>819213558.8835001</v>
      </c>
      <c r="G41" s="21">
        <f>(F41-C41)/C41</f>
        <v>-0.1494262119346653</v>
      </c>
      <c r="H41" s="10">
        <f t="shared" si="1"/>
        <v>-106147118.82649982</v>
      </c>
      <c r="I41" s="21">
        <f>(F41-B41)/B41</f>
        <v>-0.11470891446261067</v>
      </c>
    </row>
    <row r="42" spans="8:9" ht="13.5">
      <c r="H42" s="10"/>
      <c r="I42" s="21"/>
    </row>
    <row r="43" spans="1:9" ht="18">
      <c r="A43" s="7" t="s">
        <v>98</v>
      </c>
      <c r="H43" s="10"/>
      <c r="I43" s="21"/>
    </row>
    <row r="44" spans="1:9" ht="13.5">
      <c r="A44" t="s">
        <v>99</v>
      </c>
      <c r="B44" s="4">
        <f>+$D44*Parameters!B44</f>
        <v>143566625.37</v>
      </c>
      <c r="C44" s="4">
        <f>+$D44*Parameters!C44</f>
        <v>149426487.63</v>
      </c>
      <c r="D44" s="4">
        <f>+Inputs!D44</f>
        <v>292993113</v>
      </c>
      <c r="E44" s="4">
        <f>Inputs!B44*Parameters!D44</f>
        <v>0</v>
      </c>
      <c r="F44" s="4">
        <f>+C44-E44</f>
        <v>149426487.63</v>
      </c>
      <c r="G44" s="16">
        <f>+E44/C44</f>
        <v>0</v>
      </c>
      <c r="H44" s="31">
        <f t="shared" si="1"/>
        <v>5859862.25999999</v>
      </c>
      <c r="I44" s="32">
        <f>(F44-B44)/B44</f>
        <v>0.04081632653061218</v>
      </c>
    </row>
    <row r="45" spans="1:9" ht="13.5">
      <c r="A45" t="s">
        <v>100</v>
      </c>
      <c r="B45" s="4">
        <f>+$D45*Parameters!B45</f>
        <v>87675.20999999999</v>
      </c>
      <c r="C45" s="4">
        <f>+$D45*Parameters!C45</f>
        <v>91253.79000000001</v>
      </c>
      <c r="D45" s="4">
        <f>+Inputs!D45</f>
        <v>178929</v>
      </c>
      <c r="E45" s="4">
        <f>Inputs!B45*Parameters!D45</f>
        <v>0</v>
      </c>
      <c r="F45" s="4">
        <f>+C45-E45</f>
        <v>91253.79000000001</v>
      </c>
      <c r="G45" s="16">
        <f>+E45/C45</f>
        <v>0</v>
      </c>
      <c r="H45" s="31">
        <f t="shared" si="1"/>
        <v>3578.5800000000163</v>
      </c>
      <c r="I45" s="32">
        <f>(F45-B45)/B45</f>
        <v>0.040816326530612436</v>
      </c>
    </row>
    <row r="46" spans="1:9" ht="13.5">
      <c r="A46" t="s">
        <v>101</v>
      </c>
      <c r="B46" s="4">
        <f>+$D46*Parameters!B46</f>
        <v>103289138.89</v>
      </c>
      <c r="C46" s="4">
        <f>+$D46*Parameters!C46</f>
        <v>107505022.11</v>
      </c>
      <c r="D46" s="4">
        <f>+Inputs!D46</f>
        <v>210794161</v>
      </c>
      <c r="E46" s="4">
        <f>Inputs!B46*Parameters!D46</f>
        <v>0</v>
      </c>
      <c r="F46" s="4">
        <f>+C46-E46</f>
        <v>107505022.11</v>
      </c>
      <c r="G46" s="16">
        <f>+E46/C46</f>
        <v>0</v>
      </c>
      <c r="H46" s="31">
        <f t="shared" si="1"/>
        <v>4215883.219999999</v>
      </c>
      <c r="I46" s="32">
        <f>(F46-B46)/B46</f>
        <v>0.040816326530612235</v>
      </c>
    </row>
    <row r="47" spans="4:9" ht="9" customHeight="1">
      <c r="D47" s="4"/>
      <c r="H47" s="10"/>
      <c r="I47" s="21"/>
    </row>
    <row r="48" spans="1:9" ht="13.5">
      <c r="A48" s="5" t="s">
        <v>102</v>
      </c>
      <c r="B48" s="10">
        <f>SUM(B44:B47)</f>
        <v>246943439.47000003</v>
      </c>
      <c r="C48" s="10">
        <f>SUM(C44:C47)</f>
        <v>257022763.52999997</v>
      </c>
      <c r="D48" s="10">
        <f>SUM(D44:D47)</f>
        <v>503966203</v>
      </c>
      <c r="E48" s="10">
        <f>SUM(E44:E47)</f>
        <v>0</v>
      </c>
      <c r="F48" s="10">
        <f>SUM(F44:F47)</f>
        <v>257022763.52999997</v>
      </c>
      <c r="G48" s="21">
        <f>+E48/C48</f>
        <v>0</v>
      </c>
      <c r="H48" s="10">
        <f t="shared" si="1"/>
        <v>10079324.059999943</v>
      </c>
      <c r="I48" s="21">
        <f>(F48-B48)/B48</f>
        <v>0.040816326530612006</v>
      </c>
    </row>
    <row r="49" spans="8:9" ht="13.5">
      <c r="H49" s="10"/>
      <c r="I49" s="21"/>
    </row>
    <row r="50" spans="1:9" ht="18">
      <c r="A50" s="7" t="s">
        <v>109</v>
      </c>
      <c r="H50" s="10"/>
      <c r="I50" s="21"/>
    </row>
    <row r="51" spans="1:9" ht="13.5">
      <c r="A51" t="s">
        <v>104</v>
      </c>
      <c r="B51" s="4">
        <f>+$D51*Parameters!B51</f>
        <v>57941153.48</v>
      </c>
      <c r="C51" s="4">
        <f>+$D51*Parameters!C51</f>
        <v>60306098.52</v>
      </c>
      <c r="D51" s="4">
        <f>+Inputs!D51</f>
        <v>118247252</v>
      </c>
      <c r="E51" s="4">
        <f>Inputs!B51*Parameters!D51</f>
        <v>356891.778</v>
      </c>
      <c r="F51" s="4">
        <f>+C51-E51</f>
        <v>59949206.742000006</v>
      </c>
      <c r="G51" s="32">
        <f>(F51-C51)/C51</f>
        <v>-0.005918004758368459</v>
      </c>
      <c r="H51" s="31">
        <f t="shared" si="1"/>
        <v>2008053.2620000094</v>
      </c>
      <c r="I51" s="32">
        <f>(F51-B51)/B51</f>
        <v>0.034656770557616616</v>
      </c>
    </row>
    <row r="52" spans="1:9" ht="13.5">
      <c r="A52" s="9" t="s">
        <v>105</v>
      </c>
      <c r="B52" s="4">
        <f>+$D52*Parameters!B52</f>
        <v>1624875.28</v>
      </c>
      <c r="C52" s="4">
        <f>+$D52*Parameters!C52</f>
        <v>1691196.72</v>
      </c>
      <c r="D52" s="4">
        <f>+Inputs!D52</f>
        <v>3316072</v>
      </c>
      <c r="E52" s="4">
        <f>Inputs!B52*Parameters!D52</f>
        <v>253679.508</v>
      </c>
      <c r="F52" s="4">
        <f>+C52-E52</f>
        <v>1437517.212</v>
      </c>
      <c r="G52" s="32">
        <f>(F52-C52)/C52</f>
        <v>-0.14999999999999994</v>
      </c>
      <c r="H52" s="31">
        <f t="shared" si="1"/>
        <v>-187358.06799999997</v>
      </c>
      <c r="I52" s="32">
        <f>(F52-B52)/B52</f>
        <v>-0.11530612244897957</v>
      </c>
    </row>
    <row r="53" spans="1:9" ht="13.5">
      <c r="A53" s="9" t="s">
        <v>106</v>
      </c>
      <c r="B53" s="4">
        <f>+$D53*Parameters!B53</f>
        <v>9375229.78</v>
      </c>
      <c r="C53" s="4">
        <f>+$D53*Parameters!C53</f>
        <v>9757892.22</v>
      </c>
      <c r="D53" s="4">
        <f>+Inputs!D53</f>
        <v>19133122</v>
      </c>
      <c r="E53" s="4">
        <f>Inputs!B53*Parameters!D53</f>
        <v>788903.7255</v>
      </c>
      <c r="F53" s="4">
        <f>+C53-E53</f>
        <v>8968988.4945</v>
      </c>
      <c r="G53" s="32">
        <f>(F53-C53)/C53</f>
        <v>-0.08084775971218922</v>
      </c>
      <c r="H53" s="31">
        <f t="shared" si="1"/>
        <v>-406241.2854999993</v>
      </c>
      <c r="I53" s="32">
        <f>(F53-B53)/B53</f>
        <v>-0.04333134174125803</v>
      </c>
    </row>
    <row r="54" spans="1:9" ht="13.5">
      <c r="A54" s="9" t="s">
        <v>107</v>
      </c>
      <c r="B54" s="4">
        <f>+$D54*Parameters!B54</f>
        <v>3022768.35</v>
      </c>
      <c r="C54" s="4">
        <f>+$D54*Parameters!C54</f>
        <v>3146146.65</v>
      </c>
      <c r="D54" s="4">
        <f>+Inputs!D54</f>
        <v>6168915</v>
      </c>
      <c r="E54" s="4">
        <f>Inputs!B54*Parameters!D54</f>
        <v>471921.9975</v>
      </c>
      <c r="F54" s="4">
        <f>+C54-E54</f>
        <v>2674224.6525</v>
      </c>
      <c r="G54" s="32">
        <f>(F54-C54)/C54</f>
        <v>-0.15000000000000002</v>
      </c>
      <c r="H54" s="31">
        <f t="shared" si="1"/>
        <v>-348543.69750000024</v>
      </c>
      <c r="I54" s="32">
        <f>(F54-B54)/B54</f>
        <v>-0.11530612244897967</v>
      </c>
    </row>
    <row r="55" spans="4:9" ht="8.25" customHeight="1">
      <c r="D55" s="4"/>
      <c r="H55" s="10"/>
      <c r="I55" s="21"/>
    </row>
    <row r="56" spans="1:9" ht="13.5">
      <c r="A56" s="5" t="s">
        <v>108</v>
      </c>
      <c r="B56" s="10">
        <f>SUM(B51:B55)</f>
        <v>71964026.88999999</v>
      </c>
      <c r="C56" s="10">
        <f>SUM(C51:C55)</f>
        <v>74901334.11000001</v>
      </c>
      <c r="D56" s="10">
        <f>SUM(D51:D55)</f>
        <v>146865361</v>
      </c>
      <c r="E56" s="10">
        <f>SUM(E51:E55)</f>
        <v>1871397.009</v>
      </c>
      <c r="F56" s="10">
        <f>SUM(F51:F55)</f>
        <v>73029937.10100001</v>
      </c>
      <c r="G56" s="21">
        <f>(F56-C56)/C56</f>
        <v>-0.024984828791589638</v>
      </c>
      <c r="H56" s="10">
        <f t="shared" si="1"/>
        <v>1065910.2110000253</v>
      </c>
      <c r="I56" s="21">
        <f>(F56-B56)/B56</f>
        <v>0.014811708808754038</v>
      </c>
    </row>
    <row r="57" spans="8:9" ht="13.5">
      <c r="H57" s="10"/>
      <c r="I57" s="21"/>
    </row>
    <row r="58" spans="1:9" ht="18">
      <c r="A58" s="7" t="s">
        <v>123</v>
      </c>
      <c r="H58" s="10"/>
      <c r="I58" s="21"/>
    </row>
    <row r="59" spans="1:9" ht="13.5">
      <c r="A59" t="s">
        <v>110</v>
      </c>
      <c r="B59" s="4">
        <f>+$D59*Parameters!B59</f>
        <v>11960759.86</v>
      </c>
      <c r="C59" s="4">
        <f>+$D59*Parameters!C59</f>
        <v>12448954.14</v>
      </c>
      <c r="D59" s="4">
        <f>+Inputs!D59</f>
        <v>24409714</v>
      </c>
      <c r="E59" s="4">
        <f>Inputs!B59*Parameters!D59</f>
        <v>1091272.041</v>
      </c>
      <c r="F59" s="4">
        <f aca="true" t="shared" si="10" ref="F59:F72">+C59-E59</f>
        <v>11357682.099000001</v>
      </c>
      <c r="G59" s="32">
        <f aca="true" t="shared" si="11" ref="G59:G67">(F59-C59)/C59</f>
        <v>-0.0876597366114162</v>
      </c>
      <c r="H59" s="31">
        <f t="shared" si="1"/>
        <v>-603077.7609999981</v>
      </c>
      <c r="I59" s="32">
        <f aca="true" t="shared" si="12" ref="I59:I67">(F59-B59)/B59</f>
        <v>-0.05042135851392288</v>
      </c>
    </row>
    <row r="60" spans="1:9" ht="13.5">
      <c r="A60" t="s">
        <v>111</v>
      </c>
      <c r="B60" s="4">
        <f>+$D60*Parameters!B60</f>
        <v>421797.39</v>
      </c>
      <c r="C60" s="4">
        <f>+$D60*Parameters!C60</f>
        <v>439013.61</v>
      </c>
      <c r="D60" s="4">
        <f>+Inputs!D60</f>
        <v>860811</v>
      </c>
      <c r="E60" s="4">
        <f>Inputs!B60*Parameters!D60</f>
        <v>65852.04149999999</v>
      </c>
      <c r="F60" s="4">
        <f t="shared" si="10"/>
        <v>373161.5685</v>
      </c>
      <c r="G60" s="32">
        <f t="shared" si="11"/>
        <v>-0.15</v>
      </c>
      <c r="H60" s="31">
        <f t="shared" si="1"/>
        <v>-48635.82150000002</v>
      </c>
      <c r="I60" s="32">
        <f t="shared" si="12"/>
        <v>-0.11530612244897964</v>
      </c>
    </row>
    <row r="61" spans="1:9" ht="13.5">
      <c r="A61" t="s">
        <v>112</v>
      </c>
      <c r="B61" s="4">
        <f>+$D61*Parameters!B61</f>
        <v>289270.02999999997</v>
      </c>
      <c r="C61" s="4">
        <f>+$D61*Parameters!C61</f>
        <v>301076.97000000003</v>
      </c>
      <c r="D61" s="4">
        <f>+Inputs!D61</f>
        <v>590347</v>
      </c>
      <c r="E61" s="4">
        <f>Inputs!B61*Parameters!D61</f>
        <v>0</v>
      </c>
      <c r="F61" s="4">
        <f t="shared" si="10"/>
        <v>301076.97000000003</v>
      </c>
      <c r="G61" s="32">
        <f t="shared" si="11"/>
        <v>0</v>
      </c>
      <c r="H61" s="31">
        <f t="shared" si="1"/>
        <v>11806.94000000006</v>
      </c>
      <c r="I61" s="32">
        <f t="shared" si="12"/>
        <v>0.04081632653061246</v>
      </c>
    </row>
    <row r="62" spans="1:9" ht="13.5">
      <c r="A62" t="s">
        <v>113</v>
      </c>
      <c r="B62" s="4">
        <f>+$D62*Parameters!B62</f>
        <v>18990559.56</v>
      </c>
      <c r="C62" s="4">
        <f>+$D62*Parameters!C62</f>
        <v>19765684.44</v>
      </c>
      <c r="D62" s="4">
        <f>+Inputs!D62</f>
        <v>38756244</v>
      </c>
      <c r="E62" s="4">
        <f>Inputs!B62*Parameters!D62</f>
        <v>2549754.7155</v>
      </c>
      <c r="F62" s="4">
        <f t="shared" si="10"/>
        <v>17215929.7245</v>
      </c>
      <c r="G62" s="32">
        <f t="shared" si="11"/>
        <v>-0.1289990601256407</v>
      </c>
      <c r="H62" s="31">
        <f t="shared" si="1"/>
        <v>-1774629.8354999982</v>
      </c>
      <c r="I62" s="32">
        <f t="shared" si="12"/>
        <v>-0.09344800135525856</v>
      </c>
    </row>
    <row r="63" spans="1:9" ht="13.5">
      <c r="A63" t="s">
        <v>114</v>
      </c>
      <c r="B63" s="4">
        <f>+$D63*Parameters!B63</f>
        <v>9617399.54</v>
      </c>
      <c r="C63" s="4">
        <f>+$D63*Parameters!C63</f>
        <v>10009946.46</v>
      </c>
      <c r="D63" s="4">
        <f>+Inputs!D63</f>
        <v>19627346</v>
      </c>
      <c r="E63" s="4">
        <f>Inputs!B63*Parameters!D63</f>
        <v>1034425.1969999999</v>
      </c>
      <c r="F63" s="4">
        <f t="shared" si="10"/>
        <v>8975521.263</v>
      </c>
      <c r="G63" s="32">
        <f t="shared" si="11"/>
        <v>-0.10333973324768418</v>
      </c>
      <c r="H63" s="31">
        <f t="shared" si="1"/>
        <v>-641878.2769999988</v>
      </c>
      <c r="I63" s="32">
        <f t="shared" si="12"/>
        <v>-0.0667413550128956</v>
      </c>
    </row>
    <row r="64" spans="1:9" ht="13.5">
      <c r="A64" t="s">
        <v>115</v>
      </c>
      <c r="B64" s="4">
        <f>+$D64*Parameters!B64</f>
        <v>20571464.69</v>
      </c>
      <c r="C64" s="4">
        <f>+$D64*Parameters!C64</f>
        <v>21411116.31</v>
      </c>
      <c r="D64" s="4">
        <f>+Inputs!D64</f>
        <v>41982581</v>
      </c>
      <c r="E64" s="4">
        <f>Inputs!B64*Parameters!D64</f>
        <v>3096335.9699999997</v>
      </c>
      <c r="F64" s="4">
        <f t="shared" si="10"/>
        <v>18314780.34</v>
      </c>
      <c r="G64" s="32">
        <f t="shared" si="11"/>
        <v>-0.1446134767178797</v>
      </c>
      <c r="H64" s="31">
        <f t="shared" si="1"/>
        <v>-2256684.3500000015</v>
      </c>
      <c r="I64" s="32">
        <f t="shared" si="12"/>
        <v>-0.10969974107371162</v>
      </c>
    </row>
    <row r="65" spans="1:9" ht="13.5">
      <c r="A65" t="s">
        <v>116</v>
      </c>
      <c r="B65" s="4">
        <f>+$D65*Parameters!B65</f>
        <v>1664402.5999999999</v>
      </c>
      <c r="C65" s="4">
        <f>+$D65*Parameters!C65</f>
        <v>1732337.4000000001</v>
      </c>
      <c r="D65" s="4">
        <f>+Inputs!D65</f>
        <v>3396740</v>
      </c>
      <c r="E65" s="4">
        <f>Inputs!B65*Parameters!D65</f>
        <v>221600.61</v>
      </c>
      <c r="F65" s="4">
        <f t="shared" si="10"/>
        <v>1510736.79</v>
      </c>
      <c r="G65" s="32">
        <f t="shared" si="11"/>
        <v>-0.1279200056524786</v>
      </c>
      <c r="H65" s="31">
        <f t="shared" si="1"/>
        <v>-153665.80999999982</v>
      </c>
      <c r="I65" s="32">
        <f t="shared" si="12"/>
        <v>-0.09232490384237554</v>
      </c>
    </row>
    <row r="66" spans="1:9" ht="13.5">
      <c r="A66" t="s">
        <v>2</v>
      </c>
      <c r="B66" s="4">
        <f>+$D66*Parameters!B66</f>
        <v>8228602.34</v>
      </c>
      <c r="C66" s="4">
        <f>+$D66*Parameters!C66</f>
        <v>8564463.66</v>
      </c>
      <c r="D66" s="4">
        <f>+Inputs!D66</f>
        <v>16793066</v>
      </c>
      <c r="E66" s="4">
        <f>Inputs!B66*Parameters!D66</f>
        <v>1284669.5489999999</v>
      </c>
      <c r="F66" s="4">
        <f t="shared" si="10"/>
        <v>7279794.1110000005</v>
      </c>
      <c r="G66" s="32">
        <f t="shared" si="11"/>
        <v>-0.14999999999999997</v>
      </c>
      <c r="H66" s="31">
        <f t="shared" si="1"/>
        <v>-948808.2289999994</v>
      </c>
      <c r="I66" s="32">
        <f t="shared" si="12"/>
        <v>-0.11530612244897952</v>
      </c>
    </row>
    <row r="67" spans="1:9" ht="13.5">
      <c r="A67" t="s">
        <v>3</v>
      </c>
      <c r="B67" s="4">
        <f>+$D67*Parameters!B67</f>
        <v>750244.39</v>
      </c>
      <c r="C67" s="4">
        <f>+$D67*Parameters!C67</f>
        <v>780866.61</v>
      </c>
      <c r="D67" s="4">
        <f>+Inputs!D67</f>
        <v>1531111</v>
      </c>
      <c r="E67" s="4">
        <f>Inputs!B67*Parameters!D67</f>
        <v>117129.9915</v>
      </c>
      <c r="F67" s="4">
        <f t="shared" si="10"/>
        <v>663736.6185</v>
      </c>
      <c r="G67" s="32">
        <f t="shared" si="11"/>
        <v>-0.15</v>
      </c>
      <c r="H67" s="31">
        <f t="shared" si="1"/>
        <v>-86507.77150000003</v>
      </c>
      <c r="I67" s="32">
        <f t="shared" si="12"/>
        <v>-0.11530612244897963</v>
      </c>
    </row>
    <row r="68" spans="1:9" ht="13.5">
      <c r="A68" t="s">
        <v>117</v>
      </c>
      <c r="B68" s="4">
        <f>+$D68*Parameters!B68</f>
        <v>0</v>
      </c>
      <c r="C68" s="4">
        <f>+$D68*Parameters!C68</f>
        <v>0</v>
      </c>
      <c r="D68" s="4">
        <f>+Inputs!D68</f>
        <v>0</v>
      </c>
      <c r="E68" s="4">
        <f>Inputs!B68*Parameters!D68</f>
        <v>0</v>
      </c>
      <c r="F68" s="4">
        <f t="shared" si="10"/>
        <v>0</v>
      </c>
      <c r="G68" s="16">
        <v>0</v>
      </c>
      <c r="H68" s="31">
        <f t="shared" si="1"/>
        <v>0</v>
      </c>
      <c r="I68" s="32">
        <v>0</v>
      </c>
    </row>
    <row r="69" spans="1:9" ht="13.5">
      <c r="A69" t="s">
        <v>42</v>
      </c>
      <c r="B69" s="4">
        <f>+$D69*Parameters!B69</f>
        <v>0</v>
      </c>
      <c r="C69" s="4">
        <f>+$D69*Parameters!C69</f>
        <v>0</v>
      </c>
      <c r="D69" s="4">
        <f>+Inputs!D69</f>
        <v>0</v>
      </c>
      <c r="E69" s="4">
        <f>Inputs!B69*Parameters!D69</f>
        <v>0</v>
      </c>
      <c r="F69" s="4">
        <f t="shared" si="10"/>
        <v>0</v>
      </c>
      <c r="G69" s="16">
        <v>0</v>
      </c>
      <c r="H69" s="31">
        <f t="shared" si="1"/>
        <v>0</v>
      </c>
      <c r="I69" s="32">
        <v>0</v>
      </c>
    </row>
    <row r="70" spans="1:9" ht="13.5">
      <c r="A70" t="s">
        <v>119</v>
      </c>
      <c r="B70" s="4">
        <f>+$D70*Parameters!B70</f>
        <v>44406215.21</v>
      </c>
      <c r="C70" s="4">
        <f>+$D70*Parameters!C70</f>
        <v>46218713.79</v>
      </c>
      <c r="D70" s="4">
        <f>+Inputs!D70</f>
        <v>90624929</v>
      </c>
      <c r="E70" s="4">
        <f>Inputs!B70*Parameters!D70</f>
        <v>0</v>
      </c>
      <c r="F70" s="4">
        <f t="shared" si="10"/>
        <v>46218713.79</v>
      </c>
      <c r="G70" s="32">
        <f>(F70-C70)/C70</f>
        <v>0</v>
      </c>
      <c r="H70" s="31">
        <f t="shared" si="1"/>
        <v>1812498.5799999982</v>
      </c>
      <c r="I70" s="32">
        <f>(F70-B70)/B70</f>
        <v>0.04081632653061221</v>
      </c>
    </row>
    <row r="71" spans="1:9" ht="13.5">
      <c r="A71" t="s">
        <v>120</v>
      </c>
      <c r="B71" s="4">
        <f>+$D71*Parameters!B71</f>
        <v>10481314.129999999</v>
      </c>
      <c r="C71" s="4">
        <f>+$D71*Parameters!C71</f>
        <v>10909122.870000001</v>
      </c>
      <c r="D71" s="4">
        <f>+Inputs!D71</f>
        <v>21390437</v>
      </c>
      <c r="E71" s="4">
        <f>Inputs!B71*Parameters!D71</f>
        <v>1609217.739</v>
      </c>
      <c r="F71" s="4">
        <f t="shared" si="10"/>
        <v>9299905.131000001</v>
      </c>
      <c r="G71" s="32">
        <f>(F71-C71)/C71</f>
        <v>-0.14751119390407966</v>
      </c>
      <c r="H71" s="31">
        <f aca="true" t="shared" si="13" ref="H71:H113">F71-B71</f>
        <v>-1181408.998999998</v>
      </c>
      <c r="I71" s="32">
        <f>(F71-B71)/B71</f>
        <v>-0.11271573243077661</v>
      </c>
    </row>
    <row r="72" spans="1:9" ht="13.5">
      <c r="A72" t="s">
        <v>121</v>
      </c>
      <c r="B72" s="4">
        <f>+$D72*Parameters!B72</f>
        <v>32667026.49</v>
      </c>
      <c r="C72" s="4">
        <f>+$D72*Parameters!C72</f>
        <v>34000374.51</v>
      </c>
      <c r="D72" s="4">
        <f>+Inputs!D72</f>
        <v>66667401</v>
      </c>
      <c r="E72" s="4">
        <f>Inputs!B72*Parameters!D72</f>
        <v>0</v>
      </c>
      <c r="F72" s="4">
        <f t="shared" si="10"/>
        <v>34000374.51</v>
      </c>
      <c r="G72" s="32">
        <f>(F72-C72)/C72</f>
        <v>0</v>
      </c>
      <c r="H72" s="31">
        <f t="shared" si="13"/>
        <v>1333348.0199999996</v>
      </c>
      <c r="I72" s="32">
        <f>(F72-B72)/B72</f>
        <v>0.040816326530612235</v>
      </c>
    </row>
    <row r="73" spans="4:9" ht="9" customHeight="1">
      <c r="D73" s="4"/>
      <c r="H73" s="10"/>
      <c r="I73" s="21"/>
    </row>
    <row r="74" spans="1:9" ht="13.5">
      <c r="A74" s="5" t="s">
        <v>122</v>
      </c>
      <c r="B74" s="10">
        <f>SUM(B59:B73)</f>
        <v>160049056.23</v>
      </c>
      <c r="C74" s="10">
        <f>SUM(C59:C73)</f>
        <v>166581670.77</v>
      </c>
      <c r="D74" s="10">
        <f>SUM(D59:D73)</f>
        <v>326630727</v>
      </c>
      <c r="E74" s="10">
        <f>SUM(E59:E73)</f>
        <v>11070257.8545</v>
      </c>
      <c r="F74" s="10">
        <f>SUM(F59:F73)</f>
        <v>155511412.91550002</v>
      </c>
      <c r="G74" s="21">
        <f>(F74-C74)/C74</f>
        <v>-0.0664554377641268</v>
      </c>
      <c r="H74" s="10">
        <f t="shared" si="13"/>
        <v>-4537643.314499974</v>
      </c>
      <c r="I74" s="21">
        <f>(F74-B74)/B74</f>
        <v>-0.028351578081029803</v>
      </c>
    </row>
    <row r="75" spans="8:9" ht="13.5">
      <c r="H75" s="10"/>
      <c r="I75" s="21"/>
    </row>
    <row r="76" spans="1:9" ht="18">
      <c r="A76" s="7" t="s">
        <v>11</v>
      </c>
      <c r="H76" s="10"/>
      <c r="I76" s="21"/>
    </row>
    <row r="77" spans="1:9" ht="13.5">
      <c r="A77" t="s">
        <v>12</v>
      </c>
      <c r="B77" s="4">
        <f>+$D77*Parameters!B77</f>
        <v>0</v>
      </c>
      <c r="C77" s="4">
        <f>+$D77*Parameters!C77</f>
        <v>0</v>
      </c>
      <c r="D77" s="4">
        <f>+Inputs!D77</f>
        <v>0</v>
      </c>
      <c r="E77" s="4">
        <f>Inputs!B77*Parameters!D77</f>
        <v>0</v>
      </c>
      <c r="F77" s="4">
        <f>+C77-E77</f>
        <v>0</v>
      </c>
      <c r="G77" s="16">
        <v>0</v>
      </c>
      <c r="H77" s="31">
        <f t="shared" si="13"/>
        <v>0</v>
      </c>
      <c r="I77" s="32">
        <v>0</v>
      </c>
    </row>
    <row r="78" spans="1:9" ht="13.5">
      <c r="A78" s="9" t="s">
        <v>13</v>
      </c>
      <c r="B78" s="4">
        <f>+$D78*Parameters!B78</f>
        <v>46768100.47</v>
      </c>
      <c r="C78" s="4">
        <f>+$D78*Parameters!C78</f>
        <v>48677002.53</v>
      </c>
      <c r="D78" s="4">
        <f>+Inputs!D78</f>
        <v>95445103</v>
      </c>
      <c r="E78" s="4">
        <f>Inputs!B78*Parameters!D78</f>
        <v>765000</v>
      </c>
      <c r="F78" s="4">
        <f>+C78-E78</f>
        <v>47912002.53</v>
      </c>
      <c r="G78" s="32">
        <f>(F78-C78)/C78</f>
        <v>-0.015715840340179633</v>
      </c>
      <c r="H78" s="31">
        <f t="shared" si="13"/>
        <v>1143902.0600000024</v>
      </c>
      <c r="I78" s="32">
        <f>(F78-B78)/B78</f>
        <v>0.024459023319404926</v>
      </c>
    </row>
    <row r="79" spans="4:9" ht="8.25" customHeight="1">
      <c r="D79" s="4"/>
      <c r="H79" s="10"/>
      <c r="I79" s="21"/>
    </row>
    <row r="80" spans="1:9" ht="13.5">
      <c r="A80" s="5" t="s">
        <v>14</v>
      </c>
      <c r="B80" s="10">
        <f>SUM(B77:B79)</f>
        <v>46768100.47</v>
      </c>
      <c r="C80" s="10">
        <f>SUM(C77:C79)</f>
        <v>48677002.53</v>
      </c>
      <c r="D80" s="10">
        <f>SUM(D77:D79)</f>
        <v>95445103</v>
      </c>
      <c r="E80" s="10">
        <f>SUM(E77:E79)</f>
        <v>765000</v>
      </c>
      <c r="F80" s="10">
        <f>SUM(F77:F79)</f>
        <v>47912002.53</v>
      </c>
      <c r="G80" s="21">
        <f>(F80-C80)/C80</f>
        <v>-0.015715840340179633</v>
      </c>
      <c r="H80" s="10">
        <f t="shared" si="13"/>
        <v>1143902.0600000024</v>
      </c>
      <c r="I80" s="21">
        <f>(F80-B80)/B80</f>
        <v>0.024459023319404926</v>
      </c>
    </row>
    <row r="81" spans="8:9" ht="13.5">
      <c r="H81" s="10"/>
      <c r="I81" s="21"/>
    </row>
    <row r="82" spans="1:9" ht="18">
      <c r="A82" s="7" t="s">
        <v>15</v>
      </c>
      <c r="H82" s="10"/>
      <c r="I82" s="21"/>
    </row>
    <row r="83" spans="1:9" ht="13.5">
      <c r="A83" t="s">
        <v>16</v>
      </c>
      <c r="B83" s="4">
        <f>+$D83*Parameters!B83</f>
        <v>6446919.71</v>
      </c>
      <c r="C83" s="4">
        <f>+$D83*Parameters!C83</f>
        <v>6710059.29</v>
      </c>
      <c r="D83" s="4">
        <f>+Inputs!D83</f>
        <v>13156979</v>
      </c>
      <c r="E83" s="4">
        <f>Inputs!B83*Parameters!D83</f>
        <v>1006508.8935</v>
      </c>
      <c r="F83" s="4">
        <f>+C83-E83</f>
        <v>5703550.3965</v>
      </c>
      <c r="G83" s="32">
        <f>(F83-C83)/C83</f>
        <v>-0.15000000000000002</v>
      </c>
      <c r="H83" s="31">
        <f t="shared" si="13"/>
        <v>-743369.3135000002</v>
      </c>
      <c r="I83" s="32">
        <f>(F83-B83)/B83</f>
        <v>-0.11530612244897961</v>
      </c>
    </row>
    <row r="84" spans="4:9" ht="8.25" customHeight="1">
      <c r="D84" s="4"/>
      <c r="H84" s="10"/>
      <c r="I84" s="21"/>
    </row>
    <row r="85" spans="1:9" ht="13.5">
      <c r="A85" s="5" t="s">
        <v>17</v>
      </c>
      <c r="B85" s="10">
        <f>SUM(B83:B84)</f>
        <v>6446919.71</v>
      </c>
      <c r="C85" s="10">
        <f>SUM(C83:C84)</f>
        <v>6710059.29</v>
      </c>
      <c r="D85" s="10">
        <f>SUM(D83:D84)</f>
        <v>13156979</v>
      </c>
      <c r="E85" s="10">
        <f>SUM(E83:E84)</f>
        <v>1006508.8935</v>
      </c>
      <c r="F85" s="10">
        <f>SUM(F83:F84)</f>
        <v>5703550.3965</v>
      </c>
      <c r="G85" s="21">
        <f>(F85-C85)/C85</f>
        <v>-0.15000000000000002</v>
      </c>
      <c r="H85" s="10">
        <f t="shared" si="13"/>
        <v>-743369.3135000002</v>
      </c>
      <c r="I85" s="21">
        <f>(F85-B85)/B85</f>
        <v>-0.11530612244897961</v>
      </c>
    </row>
    <row r="86" spans="8:9" ht="13.5">
      <c r="H86" s="10"/>
      <c r="I86" s="21"/>
    </row>
    <row r="87" spans="1:9" ht="18">
      <c r="A87" s="7" t="s">
        <v>18</v>
      </c>
      <c r="H87" s="10"/>
      <c r="I87" s="21"/>
    </row>
    <row r="88" spans="1:9" ht="13.5">
      <c r="A88" t="s">
        <v>19</v>
      </c>
      <c r="B88" s="4">
        <f>+$D88*Parameters!B88</f>
        <v>10361421.91</v>
      </c>
      <c r="C88" s="4">
        <f>+$D88*Parameters!C88</f>
        <v>10784337.09</v>
      </c>
      <c r="D88" s="4">
        <f>+Inputs!D88</f>
        <v>21145759</v>
      </c>
      <c r="E88" s="4">
        <f>Inputs!B88*Parameters!D88</f>
        <v>1222288.6184999999</v>
      </c>
      <c r="F88" s="4">
        <f aca="true" t="shared" si="14" ref="F88:F93">+C88-E88</f>
        <v>9562048.4715</v>
      </c>
      <c r="G88" s="32">
        <f aca="true" t="shared" si="15" ref="G88:G93">(F88-C88)/C88</f>
        <v>-0.11333924452652656</v>
      </c>
      <c r="H88" s="10">
        <f t="shared" si="13"/>
        <v>-799373.4385000002</v>
      </c>
      <c r="I88" s="21">
        <f aca="true" t="shared" si="16" ref="I88:I93">(F88-B88)/B88</f>
        <v>-0.07714900960924195</v>
      </c>
    </row>
    <row r="89" spans="1:9" ht="13.5">
      <c r="A89" t="s">
        <v>20</v>
      </c>
      <c r="B89" s="4">
        <f>+$D89*Parameters!B89</f>
        <v>6330514.33</v>
      </c>
      <c r="C89" s="4">
        <f>+$D89*Parameters!C89</f>
        <v>6588902.67</v>
      </c>
      <c r="D89" s="4">
        <f>+Inputs!D89</f>
        <v>12919417</v>
      </c>
      <c r="E89" s="4">
        <f>Inputs!B89*Parameters!D89</f>
        <v>834247.188</v>
      </c>
      <c r="F89" s="4">
        <f t="shared" si="14"/>
        <v>5754655.482</v>
      </c>
      <c r="G89" s="32">
        <f t="shared" si="15"/>
        <v>-0.1266139795627001</v>
      </c>
      <c r="H89" s="10">
        <f t="shared" si="13"/>
        <v>-575858.8480000002</v>
      </c>
      <c r="I89" s="21">
        <f t="shared" si="16"/>
        <v>-0.09096557056525931</v>
      </c>
    </row>
    <row r="90" spans="1:9" ht="13.5">
      <c r="A90" t="s">
        <v>21</v>
      </c>
      <c r="B90" s="4">
        <f>+$D90*Parameters!B90</f>
        <v>74741447.34</v>
      </c>
      <c r="C90" s="4">
        <f>+$D90*Parameters!C90</f>
        <v>77792118.66</v>
      </c>
      <c r="D90" s="4">
        <f>+Inputs!D90</f>
        <v>152533566</v>
      </c>
      <c r="E90" s="4">
        <f>Inputs!B90*Parameters!D90</f>
        <v>11668817.799</v>
      </c>
      <c r="F90" s="4">
        <f t="shared" si="14"/>
        <v>66123300.860999994</v>
      </c>
      <c r="G90" s="32">
        <f t="shared" si="15"/>
        <v>-0.15000000000000005</v>
      </c>
      <c r="H90" s="10">
        <f t="shared" si="13"/>
        <v>-8618146.47900001</v>
      </c>
      <c r="I90" s="21">
        <f t="shared" si="16"/>
        <v>-0.11530612244897971</v>
      </c>
    </row>
    <row r="91" spans="1:9" ht="13.5">
      <c r="A91" t="s">
        <v>22</v>
      </c>
      <c r="B91" s="4">
        <f>+$D91*Parameters!B91</f>
        <v>5703498.08</v>
      </c>
      <c r="C91" s="4">
        <f>+$D91*Parameters!C91</f>
        <v>5936293.92</v>
      </c>
      <c r="D91" s="4">
        <f>+Inputs!D91</f>
        <v>11639792</v>
      </c>
      <c r="E91" s="4">
        <f>Inputs!B91*Parameters!D91</f>
        <v>0</v>
      </c>
      <c r="F91" s="4">
        <f t="shared" si="14"/>
        <v>5936293.92</v>
      </c>
      <c r="G91" s="32">
        <f t="shared" si="15"/>
        <v>0</v>
      </c>
      <c r="H91" s="10">
        <f t="shared" si="13"/>
        <v>232795.83999999985</v>
      </c>
      <c r="I91" s="21">
        <f t="shared" si="16"/>
        <v>0.04081632653061222</v>
      </c>
    </row>
    <row r="92" spans="1:9" ht="13.5">
      <c r="A92" t="s">
        <v>23</v>
      </c>
      <c r="B92" s="4">
        <f>+$D92*Parameters!B92</f>
        <v>1659641.76</v>
      </c>
      <c r="C92" s="4">
        <f>+$D92*Parameters!C92</f>
        <v>1727382.24</v>
      </c>
      <c r="D92" s="4">
        <f>+Inputs!D92</f>
        <v>3387024</v>
      </c>
      <c r="E92" s="4">
        <f>Inputs!B92*Parameters!D92</f>
        <v>259107.33599999998</v>
      </c>
      <c r="F92" s="4">
        <f t="shared" si="14"/>
        <v>1468274.904</v>
      </c>
      <c r="G92" s="32">
        <f t="shared" si="15"/>
        <v>-0.14999999999999994</v>
      </c>
      <c r="H92" s="10">
        <f t="shared" si="13"/>
        <v>-191366.8559999999</v>
      </c>
      <c r="I92" s="21">
        <f t="shared" si="16"/>
        <v>-0.11530612244897954</v>
      </c>
    </row>
    <row r="93" spans="1:9" ht="13.5">
      <c r="A93" t="s">
        <v>25</v>
      </c>
      <c r="B93" s="4">
        <f>+$D93*Parameters!B93</f>
        <v>3904117.63</v>
      </c>
      <c r="C93" s="4">
        <f>+$D93*Parameters!C93</f>
        <v>4063469.37</v>
      </c>
      <c r="D93" s="4">
        <f>+Inputs!D93</f>
        <v>7967587</v>
      </c>
      <c r="E93" s="4">
        <f>Inputs!B93*Parameters!D93</f>
        <v>234372.591</v>
      </c>
      <c r="F93" s="4">
        <f t="shared" si="14"/>
        <v>3829096.779</v>
      </c>
      <c r="G93" s="32">
        <f t="shared" si="15"/>
        <v>-0.05767795193199648</v>
      </c>
      <c r="H93" s="10">
        <f t="shared" si="13"/>
        <v>-75020.85099999979</v>
      </c>
      <c r="I93" s="21">
        <f t="shared" si="16"/>
        <v>-0.019215827521057504</v>
      </c>
    </row>
    <row r="94" spans="4:9" ht="8.25" customHeight="1">
      <c r="D94" s="4"/>
      <c r="H94" s="10"/>
      <c r="I94" s="21"/>
    </row>
    <row r="95" spans="1:9" ht="13.5">
      <c r="A95" s="5" t="s">
        <v>24</v>
      </c>
      <c r="B95" s="10">
        <f>SUM(B88:B94)</f>
        <v>102700641.05</v>
      </c>
      <c r="C95" s="10">
        <f>SUM(C88:C94)</f>
        <v>106892503.94999999</v>
      </c>
      <c r="D95" s="10">
        <f>SUM(D88:D94)</f>
        <v>209593145</v>
      </c>
      <c r="E95" s="10">
        <f>SUM(E88:E94)</f>
        <v>14218833.5325</v>
      </c>
      <c r="F95" s="10">
        <f>SUM(F88:F94)</f>
        <v>92673670.41749999</v>
      </c>
      <c r="G95" s="21">
        <f>(F95-C95)/C95</f>
        <v>-0.13301993130548234</v>
      </c>
      <c r="H95" s="10">
        <f t="shared" si="13"/>
        <v>-10026970.632500008</v>
      </c>
      <c r="I95" s="21">
        <f>(F95-B95)/B95</f>
        <v>-0.09763298972611435</v>
      </c>
    </row>
    <row r="96" spans="8:9" ht="13.5">
      <c r="H96" s="10"/>
      <c r="I96" s="21"/>
    </row>
    <row r="97" spans="1:9" ht="18">
      <c r="A97" s="7" t="s">
        <v>26</v>
      </c>
      <c r="H97" s="10"/>
      <c r="I97" s="21"/>
    </row>
    <row r="98" spans="1:9" ht="13.5">
      <c r="A98" t="s">
        <v>27</v>
      </c>
      <c r="B98" s="4">
        <f>+$D98*Parameters!B98</f>
        <v>202579.23</v>
      </c>
      <c r="C98" s="4">
        <f>+$D98*Parameters!C98</f>
        <v>210847.77</v>
      </c>
      <c r="D98" s="4">
        <f>+Inputs!D98</f>
        <v>413427</v>
      </c>
      <c r="E98" s="4">
        <f>Inputs!B98*Parameters!D98</f>
        <v>0</v>
      </c>
      <c r="F98" s="4">
        <f aca="true" t="shared" si="17" ref="F98:F103">+C98-E98</f>
        <v>210847.77</v>
      </c>
      <c r="G98" s="16">
        <f aca="true" t="shared" si="18" ref="G98:G105">+E98/C98</f>
        <v>0</v>
      </c>
      <c r="H98" s="31">
        <f t="shared" si="13"/>
        <v>8268.539999999979</v>
      </c>
      <c r="I98" s="32">
        <f aca="true" t="shared" si="19" ref="I98:I103">(F98-B98)/B98</f>
        <v>0.04081632653061214</v>
      </c>
    </row>
    <row r="99" spans="1:9" ht="13.5">
      <c r="A99" s="9" t="s">
        <v>28</v>
      </c>
      <c r="B99" s="4">
        <f>+$D99*Parameters!B99</f>
        <v>12395608.4</v>
      </c>
      <c r="C99" s="4">
        <f>+$D99*Parameters!C99</f>
        <v>12901551.6</v>
      </c>
      <c r="D99" s="4">
        <f>+Inputs!D99</f>
        <v>25297160</v>
      </c>
      <c r="E99" s="4">
        <f>Inputs!B99*Parameters!D99</f>
        <v>0</v>
      </c>
      <c r="F99" s="4">
        <f t="shared" si="17"/>
        <v>12901551.6</v>
      </c>
      <c r="G99" s="16">
        <f t="shared" si="18"/>
        <v>0</v>
      </c>
      <c r="H99" s="31">
        <f t="shared" si="13"/>
        <v>505943.19999999925</v>
      </c>
      <c r="I99" s="32">
        <f t="shared" si="19"/>
        <v>0.040816326530612186</v>
      </c>
    </row>
    <row r="100" spans="1:9" ht="13.5">
      <c r="A100" s="9" t="s">
        <v>29</v>
      </c>
      <c r="B100" s="4">
        <f>+$D100*Parameters!B100</f>
        <v>16142306.67</v>
      </c>
      <c r="C100" s="4">
        <f>+$D100*Parameters!C100</f>
        <v>16801176.330000002</v>
      </c>
      <c r="D100" s="4">
        <f>+Inputs!D100</f>
        <v>32943483</v>
      </c>
      <c r="E100" s="4">
        <f>Inputs!B100*Parameters!D100</f>
        <v>0</v>
      </c>
      <c r="F100" s="4">
        <f t="shared" si="17"/>
        <v>16801176.330000002</v>
      </c>
      <c r="G100" s="16">
        <f t="shared" si="18"/>
        <v>0</v>
      </c>
      <c r="H100" s="31">
        <f t="shared" si="13"/>
        <v>658869.660000002</v>
      </c>
      <c r="I100" s="32">
        <f t="shared" si="19"/>
        <v>0.04081632653061237</v>
      </c>
    </row>
    <row r="101" spans="1:9" ht="13.5">
      <c r="A101" s="9" t="s">
        <v>30</v>
      </c>
      <c r="B101" s="4">
        <f>+$D101*Parameters!B101</f>
        <v>4113208.4699999997</v>
      </c>
      <c r="C101" s="4">
        <f>+$D101*Parameters!C101</f>
        <v>4281094.53</v>
      </c>
      <c r="D101" s="4">
        <f>+Inputs!D101</f>
        <v>8394303</v>
      </c>
      <c r="E101" s="4">
        <f>Inputs!B101*Parameters!D101</f>
        <v>0</v>
      </c>
      <c r="F101" s="4">
        <f t="shared" si="17"/>
        <v>4281094.53</v>
      </c>
      <c r="G101" s="16">
        <f t="shared" si="18"/>
        <v>0</v>
      </c>
      <c r="H101" s="31">
        <f t="shared" si="13"/>
        <v>167886.06000000052</v>
      </c>
      <c r="I101" s="32">
        <f t="shared" si="19"/>
        <v>0.040816326530612373</v>
      </c>
    </row>
    <row r="102" spans="1:9" ht="13.5">
      <c r="A102" s="9" t="s">
        <v>31</v>
      </c>
      <c r="B102" s="4">
        <f>+$D102*Parameters!B102</f>
        <v>2937716.11</v>
      </c>
      <c r="C102" s="4">
        <f>+$D102*Parameters!C102</f>
        <v>3057622.89</v>
      </c>
      <c r="D102" s="4">
        <f>+Inputs!D102</f>
        <v>5995339</v>
      </c>
      <c r="E102" s="4">
        <f>Inputs!B102*Parameters!D102</f>
        <v>0</v>
      </c>
      <c r="F102" s="4">
        <f t="shared" si="17"/>
        <v>3057622.89</v>
      </c>
      <c r="G102" s="16">
        <f t="shared" si="18"/>
        <v>0</v>
      </c>
      <c r="H102" s="31">
        <f t="shared" si="13"/>
        <v>119906.78000000026</v>
      </c>
      <c r="I102" s="32">
        <f t="shared" si="19"/>
        <v>0.04081632653061234</v>
      </c>
    </row>
    <row r="103" spans="1:9" ht="13.5">
      <c r="A103" s="9" t="s">
        <v>32</v>
      </c>
      <c r="B103" s="4">
        <f>+$D103*Parameters!B103</f>
        <v>1046095.12</v>
      </c>
      <c r="C103" s="4">
        <f>+$D103*Parameters!C103</f>
        <v>1088792.8800000001</v>
      </c>
      <c r="D103" s="4">
        <f>+Inputs!D103</f>
        <v>2134888</v>
      </c>
      <c r="E103" s="4">
        <f>Inputs!B103*Parameters!D103</f>
        <v>0</v>
      </c>
      <c r="F103" s="4">
        <f t="shared" si="17"/>
        <v>1088792.8800000001</v>
      </c>
      <c r="G103" s="16">
        <f t="shared" si="18"/>
        <v>0</v>
      </c>
      <c r="H103" s="31">
        <f t="shared" si="13"/>
        <v>42697.760000000126</v>
      </c>
      <c r="I103" s="32">
        <f t="shared" si="19"/>
        <v>0.04081632653061237</v>
      </c>
    </row>
    <row r="104" spans="2:9" ht="9" customHeight="1">
      <c r="B104" s="5"/>
      <c r="C104" s="5"/>
      <c r="D104" s="10"/>
      <c r="E104" s="5"/>
      <c r="F104" s="5"/>
      <c r="G104" s="21"/>
      <c r="H104" s="31"/>
      <c r="I104" s="32"/>
    </row>
    <row r="105" spans="1:9" ht="13.5">
      <c r="A105" s="5" t="s">
        <v>33</v>
      </c>
      <c r="B105" s="10">
        <f>SUM(B98:B104)</f>
        <v>36837514</v>
      </c>
      <c r="C105" s="10">
        <f>SUM(C98:C104)</f>
        <v>38341086.00000001</v>
      </c>
      <c r="D105" s="10">
        <f>SUM(D98:D104)</f>
        <v>75178600</v>
      </c>
      <c r="E105" s="10">
        <f>SUM(E98:E104)</f>
        <v>0</v>
      </c>
      <c r="F105" s="10">
        <f>SUM(F98:F104)</f>
        <v>38341086.00000001</v>
      </c>
      <c r="G105" s="21">
        <f t="shared" si="18"/>
        <v>0</v>
      </c>
      <c r="H105" s="10">
        <f t="shared" si="13"/>
        <v>1503572.0000000075</v>
      </c>
      <c r="I105" s="21">
        <f>(F105-B105)/B105</f>
        <v>0.04081632653061245</v>
      </c>
    </row>
    <row r="106" spans="8:9" ht="13.5">
      <c r="H106" s="10"/>
      <c r="I106" s="21"/>
    </row>
    <row r="107" spans="1:9" ht="18">
      <c r="A107" s="7" t="s">
        <v>35</v>
      </c>
      <c r="H107" s="10"/>
      <c r="I107" s="21"/>
    </row>
    <row r="108" spans="1:9" ht="13.5">
      <c r="A108" t="s">
        <v>36</v>
      </c>
      <c r="B108" s="4">
        <f>+$D108*Parameters!B108</f>
        <v>14700000</v>
      </c>
      <c r="C108" s="4">
        <f>+$D108*Parameters!C108</f>
        <v>15300000</v>
      </c>
      <c r="D108" s="4">
        <f>+Inputs!D108</f>
        <v>30000000</v>
      </c>
      <c r="E108" s="4">
        <f>Inputs!B108*Parameters!D108</f>
        <v>2295000</v>
      </c>
      <c r="F108" s="4">
        <f>+C108-E108</f>
        <v>13005000</v>
      </c>
      <c r="G108" s="32">
        <f>(F108-C108)/C108</f>
        <v>-0.15</v>
      </c>
      <c r="H108" s="31">
        <f t="shared" si="13"/>
        <v>-1695000</v>
      </c>
      <c r="I108" s="32">
        <f>(F108-B108)/B108</f>
        <v>-0.11530612244897959</v>
      </c>
    </row>
    <row r="109" spans="1:9" ht="13.5">
      <c r="A109" t="s">
        <v>5</v>
      </c>
      <c r="B109" s="4">
        <f>+$D109*Parameters!B109</f>
        <v>22612187.29</v>
      </c>
      <c r="C109" s="4">
        <f>+$D109*Parameters!C109</f>
        <v>23535133.71</v>
      </c>
      <c r="D109" s="4">
        <f>+Inputs!D109</f>
        <v>46147321</v>
      </c>
      <c r="E109" s="4">
        <f>Inputs!B109*Parameters!D109</f>
        <v>3530270.0565</v>
      </c>
      <c r="F109" s="4">
        <f>+C109-E109</f>
        <v>20004863.653500002</v>
      </c>
      <c r="G109" s="32">
        <f>(F109-C109)/C109</f>
        <v>-0.14999999999999994</v>
      </c>
      <c r="H109" s="31">
        <f t="shared" si="13"/>
        <v>-2607323.636499997</v>
      </c>
      <c r="I109" s="32">
        <f>(F109-B109)/B109</f>
        <v>-0.11530612244897948</v>
      </c>
    </row>
    <row r="110" spans="4:9" ht="6.75" customHeight="1">
      <c r="D110" s="4"/>
      <c r="H110" s="10"/>
      <c r="I110" s="21"/>
    </row>
    <row r="111" spans="1:9" ht="13.5">
      <c r="A111" s="5" t="s">
        <v>37</v>
      </c>
      <c r="B111" s="10">
        <f>SUM(B108:B110)</f>
        <v>37312187.29</v>
      </c>
      <c r="C111" s="10">
        <f>SUM(C108:C110)</f>
        <v>38835133.71</v>
      </c>
      <c r="D111" s="10">
        <f>SUM(D108:D110)</f>
        <v>76147321</v>
      </c>
      <c r="E111" s="10">
        <f>SUM(E108:E110)</f>
        <v>5825270.0565</v>
      </c>
      <c r="F111" s="10">
        <f>SUM(F108:F110)</f>
        <v>33009863.653500002</v>
      </c>
      <c r="G111" s="21">
        <f>(F111-C111)/C111</f>
        <v>-0.14999999999999997</v>
      </c>
      <c r="H111" s="10">
        <f t="shared" si="13"/>
        <v>-4302323.636499997</v>
      </c>
      <c r="I111" s="21">
        <f>(F111-B111)/B111</f>
        <v>-0.11530612244897952</v>
      </c>
    </row>
    <row r="112" spans="4:9" ht="13.5">
      <c r="D112" s="4"/>
      <c r="H112" s="10"/>
      <c r="I112" s="21"/>
    </row>
    <row r="113" spans="1:9" ht="18.75" thickBot="1">
      <c r="A113" s="7" t="s">
        <v>34</v>
      </c>
      <c r="B113" s="11">
        <f>+B18+B28+B41+B48+B56+B74+B80+B85+B95+B105+B111</f>
        <v>6975388121.38</v>
      </c>
      <c r="C113" s="11">
        <f>+C18+C28+C41+C48+C56+C74+C80+C85+C95+C105+C111</f>
        <v>7260097840.62</v>
      </c>
      <c r="D113" s="11">
        <f>+D18+D28+D41+D48+D56+D74+D80+D85+D95+D105+D111</f>
        <v>14235485962</v>
      </c>
      <c r="E113" s="11">
        <f>+E18+E28+E41+E48+E56+E74+E80+E85+E95+E105+E111</f>
        <v>931852176.6019199</v>
      </c>
      <c r="F113" s="11">
        <f>+F18+F28+F41+F48+F56+F74+F80+F85+F95+F105+F111</f>
        <v>6328245664.018078</v>
      </c>
      <c r="G113" s="22">
        <f>(F113-C113)/C113</f>
        <v>-0.1283525645327038</v>
      </c>
      <c r="H113" s="30">
        <f t="shared" si="13"/>
        <v>-647142457.3619223</v>
      </c>
      <c r="I113" s="22">
        <f>(F113-B113)/B113</f>
        <v>-0.0927751181870999</v>
      </c>
    </row>
    <row r="114" ht="15" thickTop="1"/>
  </sheetData>
  <sheetProtection/>
  <printOptions/>
  <pageMargins left="0.7" right="0.7" top="0.75" bottom="0.75" header="0.3" footer="0.3"/>
  <pageSetup fitToHeight="4" fitToWidth="1" horizontalDpi="600" verticalDpi="600" orientation="landscape" scale="7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4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41.421875" style="0" customWidth="1"/>
    <col min="2" max="4" width="15.00390625" style="0" customWidth="1"/>
    <col min="5" max="5" width="8.8515625" style="0" customWidth="1"/>
    <col min="6" max="6" width="12.421875" style="0" customWidth="1"/>
  </cols>
  <sheetData>
    <row r="1" ht="19.5">
      <c r="A1" s="27" t="s">
        <v>46</v>
      </c>
    </row>
    <row r="6" spans="2:6" ht="15" thickBot="1">
      <c r="B6" s="3" t="s">
        <v>44</v>
      </c>
      <c r="C6" s="3"/>
      <c r="D6" s="3"/>
      <c r="F6" s="8"/>
    </row>
    <row r="7" spans="2:6" ht="13.5">
      <c r="B7" s="8" t="s">
        <v>70</v>
      </c>
      <c r="C7" s="8" t="s">
        <v>71</v>
      </c>
      <c r="D7" s="8" t="s">
        <v>66</v>
      </c>
      <c r="F7" s="8"/>
    </row>
    <row r="9" ht="15">
      <c r="A9" s="6" t="s">
        <v>69</v>
      </c>
    </row>
    <row r="10" spans="1:6" ht="13.5">
      <c r="A10" t="s">
        <v>74</v>
      </c>
      <c r="B10" s="4">
        <v>464376904</v>
      </c>
      <c r="C10" s="4">
        <v>9306103</v>
      </c>
      <c r="D10" s="4">
        <f>SUM(B10:C10)</f>
        <v>473683007</v>
      </c>
      <c r="F10" s="16"/>
    </row>
    <row r="11" spans="1:6" ht="13.5">
      <c r="A11" t="s">
        <v>73</v>
      </c>
      <c r="B11" s="4">
        <v>334840286</v>
      </c>
      <c r="C11" s="4">
        <v>55232892</v>
      </c>
      <c r="D11" s="4">
        <f aca="true" t="shared" si="0" ref="D11:D26">SUM(B11:C11)</f>
        <v>390073178</v>
      </c>
      <c r="F11" s="16"/>
    </row>
    <row r="12" spans="1:6" ht="13.5">
      <c r="A12" t="s">
        <v>78</v>
      </c>
      <c r="B12" s="4">
        <v>5112927276</v>
      </c>
      <c r="C12" s="4">
        <v>439791571</v>
      </c>
      <c r="D12" s="4">
        <f t="shared" si="0"/>
        <v>5552718847</v>
      </c>
      <c r="E12" t="s">
        <v>56</v>
      </c>
      <c r="F12" s="16"/>
    </row>
    <row r="13" spans="1:6" ht="13.5">
      <c r="A13" t="s">
        <v>72</v>
      </c>
      <c r="B13" s="4">
        <v>738131684</v>
      </c>
      <c r="C13" s="4">
        <v>23104431</v>
      </c>
      <c r="D13" s="4">
        <f t="shared" si="0"/>
        <v>761236115</v>
      </c>
      <c r="F13" s="16"/>
    </row>
    <row r="14" spans="1:6" ht="13.5">
      <c r="A14" t="s">
        <v>75</v>
      </c>
      <c r="B14" s="4">
        <v>79381606</v>
      </c>
      <c r="C14" s="4">
        <v>0</v>
      </c>
      <c r="D14" s="4">
        <f t="shared" si="0"/>
        <v>79381606</v>
      </c>
      <c r="F14" s="16"/>
    </row>
    <row r="15" spans="1:6" ht="13.5">
      <c r="A15" t="s">
        <v>76</v>
      </c>
      <c r="B15" s="4">
        <v>90340451</v>
      </c>
      <c r="C15" s="4">
        <v>8940885</v>
      </c>
      <c r="D15" s="4">
        <f t="shared" si="0"/>
        <v>99281336</v>
      </c>
      <c r="F15" s="16"/>
    </row>
    <row r="16" spans="1:6" ht="13.5">
      <c r="A16" t="s">
        <v>4</v>
      </c>
      <c r="B16" s="4">
        <v>0</v>
      </c>
      <c r="C16" s="4">
        <v>0</v>
      </c>
      <c r="D16" s="4">
        <f t="shared" si="0"/>
        <v>0</v>
      </c>
      <c r="F16" s="16"/>
    </row>
    <row r="17" spans="2:4" ht="13.5">
      <c r="B17" s="4"/>
      <c r="C17" s="4"/>
      <c r="D17" s="4"/>
    </row>
    <row r="18" spans="1:4" ht="13.5">
      <c r="A18" s="5" t="s">
        <v>77</v>
      </c>
      <c r="B18" s="4">
        <f>+B10+B11+B12+B13+B14+B15+B16</f>
        <v>6819998207</v>
      </c>
      <c r="C18" s="4">
        <f>+C10+C11+C12+C13+C14+C15+C16</f>
        <v>536375882</v>
      </c>
      <c r="D18" s="4">
        <f>+D10+D11+D12+D13+D14+D15+D16</f>
        <v>7356374089</v>
      </c>
    </row>
    <row r="19" spans="2:4" ht="13.5">
      <c r="B19" s="4"/>
      <c r="C19" s="4"/>
      <c r="D19" s="4"/>
    </row>
    <row r="20" spans="1:4" ht="13.5">
      <c r="A20" s="5" t="s">
        <v>79</v>
      </c>
      <c r="B20" s="4"/>
      <c r="C20" s="4"/>
      <c r="D20" s="4"/>
    </row>
    <row r="21" spans="1:6" ht="13.5">
      <c r="A21" t="s">
        <v>80</v>
      </c>
      <c r="B21" s="4">
        <v>1449953</v>
      </c>
      <c r="C21" s="4">
        <v>0</v>
      </c>
      <c r="D21" s="4">
        <f t="shared" si="0"/>
        <v>1449953</v>
      </c>
      <c r="F21" s="16"/>
    </row>
    <row r="22" spans="1:6" ht="13.5">
      <c r="A22" t="s">
        <v>81</v>
      </c>
      <c r="B22" s="4">
        <v>49062670</v>
      </c>
      <c r="C22" s="4">
        <v>0</v>
      </c>
      <c r="D22" s="4">
        <f t="shared" si="0"/>
        <v>49062670</v>
      </c>
      <c r="F22" s="16"/>
    </row>
    <row r="23" spans="1:6" ht="13.5">
      <c r="A23" t="s">
        <v>82</v>
      </c>
      <c r="B23" s="4">
        <v>3457960945</v>
      </c>
      <c r="C23" s="4">
        <v>11557611</v>
      </c>
      <c r="D23" s="4">
        <f t="shared" si="0"/>
        <v>3469518556</v>
      </c>
      <c r="F23" s="16"/>
    </row>
    <row r="24" spans="1:6" ht="13.5">
      <c r="A24" t="s">
        <v>83</v>
      </c>
      <c r="B24" s="4">
        <v>1174082</v>
      </c>
      <c r="C24" s="4">
        <v>0</v>
      </c>
      <c r="D24" s="4">
        <f t="shared" si="0"/>
        <v>1174082</v>
      </c>
      <c r="F24" s="16"/>
    </row>
    <row r="25" spans="1:6" ht="13.5">
      <c r="A25" t="s">
        <v>84</v>
      </c>
      <c r="B25" s="4">
        <v>21291139</v>
      </c>
      <c r="C25" s="4">
        <v>0</v>
      </c>
      <c r="D25" s="4">
        <f t="shared" si="0"/>
        <v>21291139</v>
      </c>
      <c r="F25" s="16"/>
    </row>
    <row r="26" spans="1:6" ht="13.5">
      <c r="A26" t="s">
        <v>85</v>
      </c>
      <c r="B26" s="4">
        <v>1140855</v>
      </c>
      <c r="C26" s="4">
        <v>0</v>
      </c>
      <c r="D26" s="4">
        <f t="shared" si="0"/>
        <v>1140855</v>
      </c>
      <c r="F26" s="16"/>
    </row>
    <row r="28" spans="1:4" ht="13.5">
      <c r="A28" s="5" t="s">
        <v>86</v>
      </c>
      <c r="B28" s="4">
        <f>SUM(B21:B27)</f>
        <v>3532079644</v>
      </c>
      <c r="C28" s="4">
        <f>SUM(C21:C27)</f>
        <v>11557611</v>
      </c>
      <c r="D28" s="4">
        <f>SUM(D21:D27)</f>
        <v>3543637255</v>
      </c>
    </row>
    <row r="30" ht="13.5">
      <c r="A30" s="5" t="s">
        <v>87</v>
      </c>
    </row>
    <row r="31" spans="1:6" ht="13.5">
      <c r="A31" t="s">
        <v>88</v>
      </c>
      <c r="B31" s="4">
        <v>1259731433</v>
      </c>
      <c r="C31" s="4">
        <v>0</v>
      </c>
      <c r="D31" s="4">
        <f aca="true" t="shared" si="1" ref="D31:D39">SUM(B31:C31)</f>
        <v>1259731433</v>
      </c>
      <c r="F31" s="16"/>
    </row>
    <row r="32" spans="1:6" ht="13.5">
      <c r="A32" t="s">
        <v>89</v>
      </c>
      <c r="B32" s="4">
        <v>5364461</v>
      </c>
      <c r="C32" s="4">
        <v>0</v>
      </c>
      <c r="D32" s="4">
        <f t="shared" si="1"/>
        <v>5364461</v>
      </c>
      <c r="F32" s="16"/>
    </row>
    <row r="33" spans="1:6" ht="13.5">
      <c r="A33" t="s">
        <v>90</v>
      </c>
      <c r="B33" s="4">
        <v>10188466</v>
      </c>
      <c r="C33" s="4">
        <v>0</v>
      </c>
      <c r="D33" s="4">
        <f t="shared" si="1"/>
        <v>10188466</v>
      </c>
      <c r="F33" s="16"/>
    </row>
    <row r="34" spans="1:6" ht="13.5">
      <c r="A34" t="s">
        <v>91</v>
      </c>
      <c r="B34" s="4">
        <v>54721022</v>
      </c>
      <c r="C34" s="4">
        <v>0</v>
      </c>
      <c r="D34" s="4">
        <f t="shared" si="1"/>
        <v>54721022</v>
      </c>
      <c r="F34" s="16"/>
    </row>
    <row r="35" spans="1:6" ht="13.5">
      <c r="A35" t="s">
        <v>92</v>
      </c>
      <c r="B35" s="4">
        <v>26078460</v>
      </c>
      <c r="C35" s="4">
        <v>0</v>
      </c>
      <c r="D35" s="4">
        <f t="shared" si="1"/>
        <v>26078460</v>
      </c>
      <c r="F35" s="16"/>
    </row>
    <row r="36" spans="1:6" ht="13.5">
      <c r="A36" t="s">
        <v>93</v>
      </c>
      <c r="B36" s="4">
        <v>266009019</v>
      </c>
      <c r="C36" s="4">
        <v>0</v>
      </c>
      <c r="D36" s="4">
        <f t="shared" si="1"/>
        <v>266009019</v>
      </c>
      <c r="F36" s="16"/>
    </row>
    <row r="37" spans="1:6" ht="13.5">
      <c r="A37" t="s">
        <v>94</v>
      </c>
      <c r="B37" s="4">
        <v>3517191</v>
      </c>
      <c r="C37" s="4">
        <v>0</v>
      </c>
      <c r="D37" s="4">
        <f t="shared" si="1"/>
        <v>3517191</v>
      </c>
      <c r="F37" s="16"/>
    </row>
    <row r="38" spans="1:6" ht="13.5">
      <c r="A38" t="s">
        <v>95</v>
      </c>
      <c r="B38" s="4">
        <v>244296881</v>
      </c>
      <c r="C38" s="4">
        <v>7223958</v>
      </c>
      <c r="D38" s="4">
        <f t="shared" si="1"/>
        <v>251520839</v>
      </c>
      <c r="F38" s="16"/>
    </row>
    <row r="39" spans="1:6" ht="13.5">
      <c r="A39" t="s">
        <v>96</v>
      </c>
      <c r="B39" s="4">
        <v>11360288</v>
      </c>
      <c r="C39" s="4">
        <v>0</v>
      </c>
      <c r="D39" s="4">
        <f t="shared" si="1"/>
        <v>11360288</v>
      </c>
      <c r="F39" s="16"/>
    </row>
    <row r="40" spans="2:4" ht="13.5">
      <c r="B40" s="4"/>
      <c r="C40" s="4"/>
      <c r="D40" s="4"/>
    </row>
    <row r="41" spans="1:4" ht="13.5">
      <c r="A41" s="5" t="s">
        <v>97</v>
      </c>
      <c r="B41" s="4">
        <f>SUM(B31:B40)</f>
        <v>1881267221</v>
      </c>
      <c r="C41" s="4">
        <f>SUM(C31:C40)</f>
        <v>7223958</v>
      </c>
      <c r="D41" s="4">
        <f>SUM(B41:C41)</f>
        <v>1888491179</v>
      </c>
    </row>
    <row r="42" spans="2:4" ht="13.5">
      <c r="B42" s="4"/>
      <c r="C42" s="4"/>
      <c r="D42" s="4"/>
    </row>
    <row r="43" spans="1:4" ht="13.5">
      <c r="A43" s="5" t="s">
        <v>98</v>
      </c>
      <c r="B43" s="4"/>
      <c r="C43" s="4"/>
      <c r="D43" s="4"/>
    </row>
    <row r="44" spans="1:6" ht="13.5">
      <c r="A44" t="s">
        <v>99</v>
      </c>
      <c r="B44" s="4">
        <v>292993113</v>
      </c>
      <c r="C44" s="4">
        <v>0</v>
      </c>
      <c r="D44" s="4">
        <f>SUM(B44:C44)</f>
        <v>292993113</v>
      </c>
      <c r="F44" s="16"/>
    </row>
    <row r="45" spans="1:6" ht="13.5">
      <c r="A45" t="s">
        <v>100</v>
      </c>
      <c r="B45" s="4">
        <v>178929</v>
      </c>
      <c r="C45" s="4">
        <v>0</v>
      </c>
      <c r="D45" s="4">
        <f>SUM(B45:C45)</f>
        <v>178929</v>
      </c>
      <c r="F45" s="16"/>
    </row>
    <row r="46" spans="1:6" ht="13.5">
      <c r="A46" t="s">
        <v>101</v>
      </c>
      <c r="B46" s="4">
        <v>210794161</v>
      </c>
      <c r="C46" s="4">
        <v>0</v>
      </c>
      <c r="D46" s="4">
        <f>SUM(B46:C46)</f>
        <v>210794161</v>
      </c>
      <c r="F46" s="16"/>
    </row>
    <row r="47" spans="2:4" ht="8.25" customHeight="1">
      <c r="B47" s="4"/>
      <c r="C47" s="4"/>
      <c r="D47" s="4"/>
    </row>
    <row r="48" spans="1:4" ht="13.5">
      <c r="A48" s="5" t="s">
        <v>102</v>
      </c>
      <c r="B48" s="4">
        <f>SUM(B44:B47)</f>
        <v>503966203</v>
      </c>
      <c r="C48" s="4">
        <f>SUM(C44:C47)</f>
        <v>0</v>
      </c>
      <c r="D48" s="4">
        <f>SUM(B48:C48)</f>
        <v>503966203</v>
      </c>
    </row>
    <row r="49" spans="2:4" ht="13.5">
      <c r="B49" s="4"/>
      <c r="C49" s="4"/>
      <c r="D49" s="4"/>
    </row>
    <row r="50" spans="1:4" ht="13.5">
      <c r="A50" s="5" t="s">
        <v>103</v>
      </c>
      <c r="B50" s="4"/>
      <c r="C50" s="4"/>
      <c r="D50" s="4"/>
    </row>
    <row r="51" spans="1:6" ht="13.5">
      <c r="A51" t="s">
        <v>104</v>
      </c>
      <c r="B51" s="4">
        <v>4665252</v>
      </c>
      <c r="C51" s="4">
        <v>113582000</v>
      </c>
      <c r="D51" s="4">
        <f>SUM(B51:C51)</f>
        <v>118247252</v>
      </c>
      <c r="F51" s="16"/>
    </row>
    <row r="52" spans="1:6" ht="13.5">
      <c r="A52" s="9" t="s">
        <v>105</v>
      </c>
      <c r="B52" s="4">
        <v>3316072</v>
      </c>
      <c r="C52" s="4">
        <v>0</v>
      </c>
      <c r="D52" s="4">
        <f>SUM(B52:C52)</f>
        <v>3316072</v>
      </c>
      <c r="F52" s="16"/>
    </row>
    <row r="53" spans="1:6" ht="13.5">
      <c r="A53" s="9" t="s">
        <v>106</v>
      </c>
      <c r="B53" s="4">
        <v>10312467</v>
      </c>
      <c r="C53" s="4">
        <v>8820655</v>
      </c>
      <c r="D53" s="4">
        <f>SUM(B53:C53)</f>
        <v>19133122</v>
      </c>
      <c r="F53" s="16"/>
    </row>
    <row r="54" spans="1:6" ht="13.5">
      <c r="A54" s="9" t="s">
        <v>107</v>
      </c>
      <c r="B54" s="4">
        <v>6168915</v>
      </c>
      <c r="C54" s="4">
        <v>0</v>
      </c>
      <c r="D54" s="4">
        <f>SUM(B54:C54)</f>
        <v>6168915</v>
      </c>
      <c r="F54" s="16"/>
    </row>
    <row r="55" spans="2:4" ht="13.5">
      <c r="B55" s="4"/>
      <c r="C55" s="4"/>
      <c r="D55" s="4"/>
    </row>
    <row r="56" spans="1:4" ht="13.5">
      <c r="A56" t="s">
        <v>108</v>
      </c>
      <c r="B56" s="4">
        <f>SUM(B51:B55)</f>
        <v>24462706</v>
      </c>
      <c r="C56" s="4">
        <f>SUM(C51:C55)</f>
        <v>122402655</v>
      </c>
      <c r="D56" s="4">
        <f>SUM(B56:C56)</f>
        <v>146865361</v>
      </c>
    </row>
    <row r="57" spans="2:4" ht="13.5">
      <c r="B57" s="4"/>
      <c r="C57" s="4"/>
      <c r="D57" s="4"/>
    </row>
    <row r="58" spans="1:4" ht="13.5">
      <c r="A58" s="5" t="s">
        <v>123</v>
      </c>
      <c r="B58" s="4"/>
      <c r="C58" s="4"/>
      <c r="D58" s="4"/>
    </row>
    <row r="59" spans="1:4" ht="13.5">
      <c r="A59" t="s">
        <v>110</v>
      </c>
      <c r="B59" s="4">
        <v>14264994</v>
      </c>
      <c r="C59" s="4">
        <v>10144720</v>
      </c>
      <c r="D59" s="4">
        <f>SUM(B59:C59)</f>
        <v>24409714</v>
      </c>
    </row>
    <row r="60" spans="1:4" ht="13.5">
      <c r="A60" t="s">
        <v>111</v>
      </c>
      <c r="B60" s="4">
        <v>860811</v>
      </c>
      <c r="C60" s="4">
        <v>0</v>
      </c>
      <c r="D60" s="4">
        <f aca="true" t="shared" si="2" ref="D60:D72">SUM(B60:C60)</f>
        <v>860811</v>
      </c>
    </row>
    <row r="61" spans="1:4" ht="13.5">
      <c r="A61" t="s">
        <v>112</v>
      </c>
      <c r="B61" s="4">
        <v>0</v>
      </c>
      <c r="C61" s="4">
        <v>590347</v>
      </c>
      <c r="D61" s="4">
        <f t="shared" si="2"/>
        <v>590347</v>
      </c>
    </row>
    <row r="62" spans="1:4" ht="13.5">
      <c r="A62" t="s">
        <v>113</v>
      </c>
      <c r="B62" s="4">
        <v>33330127</v>
      </c>
      <c r="C62" s="4">
        <v>5426117</v>
      </c>
      <c r="D62" s="4">
        <f t="shared" si="2"/>
        <v>38756244</v>
      </c>
    </row>
    <row r="63" spans="1:4" ht="13.5">
      <c r="A63" t="s">
        <v>114</v>
      </c>
      <c r="B63" s="4">
        <v>13521898</v>
      </c>
      <c r="C63" s="4">
        <v>6105448</v>
      </c>
      <c r="D63" s="4">
        <f t="shared" si="2"/>
        <v>19627346</v>
      </c>
    </row>
    <row r="64" spans="1:4" ht="13.5">
      <c r="A64" t="s">
        <v>115</v>
      </c>
      <c r="B64" s="4">
        <v>40474980</v>
      </c>
      <c r="C64" s="4">
        <v>1507601</v>
      </c>
      <c r="D64" s="4">
        <f t="shared" si="2"/>
        <v>41982581</v>
      </c>
    </row>
    <row r="65" spans="1:4" ht="13.5">
      <c r="A65" t="s">
        <v>116</v>
      </c>
      <c r="B65" s="4">
        <v>2896740</v>
      </c>
      <c r="C65" s="4">
        <v>500000</v>
      </c>
      <c r="D65" s="4">
        <f t="shared" si="2"/>
        <v>3396740</v>
      </c>
    </row>
    <row r="66" spans="1:4" ht="13.5">
      <c r="A66" t="s">
        <v>2</v>
      </c>
      <c r="B66" s="4">
        <v>16793066</v>
      </c>
      <c r="C66" s="4">
        <v>0</v>
      </c>
      <c r="D66" s="4">
        <f t="shared" si="2"/>
        <v>16793066</v>
      </c>
    </row>
    <row r="67" spans="1:4" ht="13.5">
      <c r="A67" t="s">
        <v>3</v>
      </c>
      <c r="B67" s="4">
        <v>1531111</v>
      </c>
      <c r="C67" s="4">
        <v>0</v>
      </c>
      <c r="D67" s="4">
        <f t="shared" si="2"/>
        <v>1531111</v>
      </c>
    </row>
    <row r="68" spans="1:4" ht="13.5">
      <c r="A68" t="s">
        <v>117</v>
      </c>
      <c r="B68" s="4">
        <v>0</v>
      </c>
      <c r="C68" s="4">
        <v>0</v>
      </c>
      <c r="D68" s="4">
        <f t="shared" si="2"/>
        <v>0</v>
      </c>
    </row>
    <row r="69" spans="1:4" ht="13.5">
      <c r="A69" t="s">
        <v>118</v>
      </c>
      <c r="B69" s="4">
        <v>0</v>
      </c>
      <c r="C69" s="4">
        <v>0</v>
      </c>
      <c r="D69" s="4">
        <f t="shared" si="2"/>
        <v>0</v>
      </c>
    </row>
    <row r="70" spans="1:4" ht="13.5">
      <c r="A70" t="s">
        <v>119</v>
      </c>
      <c r="B70" s="4">
        <v>0</v>
      </c>
      <c r="C70" s="4">
        <v>90624929</v>
      </c>
      <c r="D70" s="4">
        <f t="shared" si="2"/>
        <v>90624929</v>
      </c>
    </row>
    <row r="71" spans="1:4" ht="13.5">
      <c r="A71" t="s">
        <v>120</v>
      </c>
      <c r="B71" s="4">
        <v>21035526</v>
      </c>
      <c r="C71" s="4">
        <v>354911</v>
      </c>
      <c r="D71" s="4">
        <f t="shared" si="2"/>
        <v>21390437</v>
      </c>
    </row>
    <row r="72" spans="1:4" ht="13.5">
      <c r="A72" t="s">
        <v>121</v>
      </c>
      <c r="B72" s="4">
        <v>0</v>
      </c>
      <c r="C72" s="4">
        <v>66667401</v>
      </c>
      <c r="D72" s="4">
        <f t="shared" si="2"/>
        <v>66667401</v>
      </c>
    </row>
    <row r="73" spans="2:4" ht="13.5">
      <c r="B73" s="4"/>
      <c r="C73" s="4"/>
      <c r="D73" s="4"/>
    </row>
    <row r="74" spans="1:4" ht="13.5">
      <c r="A74" s="5" t="s">
        <v>122</v>
      </c>
      <c r="B74" s="4">
        <f>SUM(B59:B73)</f>
        <v>144709253</v>
      </c>
      <c r="C74" s="4">
        <f>SUM(C59:C73)</f>
        <v>181921474</v>
      </c>
      <c r="D74" s="4">
        <f>SUM(B74:C74)</f>
        <v>326630727</v>
      </c>
    </row>
    <row r="75" spans="2:4" ht="13.5">
      <c r="B75" s="4"/>
      <c r="C75" s="4"/>
      <c r="D75" s="4"/>
    </row>
    <row r="76" spans="1:4" ht="13.5">
      <c r="A76" s="5" t="s">
        <v>11</v>
      </c>
      <c r="B76" s="4"/>
      <c r="C76" s="4"/>
      <c r="D76" s="4"/>
    </row>
    <row r="77" spans="1:4" ht="13.5">
      <c r="A77" t="s">
        <v>12</v>
      </c>
      <c r="B77" s="4">
        <v>0</v>
      </c>
      <c r="C77" s="4">
        <v>0</v>
      </c>
      <c r="D77" s="4">
        <f>SUM(B77:C77)</f>
        <v>0</v>
      </c>
    </row>
    <row r="78" spans="1:4" ht="13.5">
      <c r="A78" s="9" t="s">
        <v>13</v>
      </c>
      <c r="B78" s="4">
        <v>10000000</v>
      </c>
      <c r="C78" s="4">
        <v>85445103</v>
      </c>
      <c r="D78" s="4">
        <f>SUM(B78:C78)</f>
        <v>95445103</v>
      </c>
    </row>
    <row r="79" spans="2:4" ht="13.5">
      <c r="B79" s="4"/>
      <c r="C79" s="4"/>
      <c r="D79" s="4"/>
    </row>
    <row r="80" spans="1:4" ht="13.5">
      <c r="A80" s="5" t="s">
        <v>14</v>
      </c>
      <c r="B80" s="4">
        <f>SUM(B77:B79)</f>
        <v>10000000</v>
      </c>
      <c r="C80" s="4">
        <f>SUM(C77:C79)</f>
        <v>85445103</v>
      </c>
      <c r="D80" s="4">
        <f>SUM(B80:C80)</f>
        <v>95445103</v>
      </c>
    </row>
    <row r="81" spans="2:4" ht="13.5">
      <c r="B81" s="4"/>
      <c r="C81" s="4"/>
      <c r="D81" s="4"/>
    </row>
    <row r="82" spans="1:4" ht="13.5">
      <c r="A82" s="5" t="s">
        <v>15</v>
      </c>
      <c r="B82" s="4"/>
      <c r="C82" s="4"/>
      <c r="D82" s="4"/>
    </row>
    <row r="83" spans="1:4" ht="13.5">
      <c r="A83" t="s">
        <v>16</v>
      </c>
      <c r="B83" s="4">
        <v>13156979</v>
      </c>
      <c r="C83" s="4">
        <v>0</v>
      </c>
      <c r="D83" s="4">
        <f>SUM(B83:C83)</f>
        <v>13156979</v>
      </c>
    </row>
    <row r="84" spans="2:4" ht="13.5">
      <c r="B84" s="4"/>
      <c r="C84" s="4"/>
      <c r="D84" s="4"/>
    </row>
    <row r="85" spans="1:4" ht="13.5">
      <c r="A85" s="5" t="s">
        <v>17</v>
      </c>
      <c r="B85" s="4">
        <f>+B83</f>
        <v>13156979</v>
      </c>
      <c r="C85" s="4">
        <f>+C83</f>
        <v>0</v>
      </c>
      <c r="D85" s="4">
        <f>+D83</f>
        <v>13156979</v>
      </c>
    </row>
    <row r="86" spans="2:4" ht="13.5">
      <c r="B86" s="4"/>
      <c r="C86" s="4"/>
      <c r="D86" s="4"/>
    </row>
    <row r="87" spans="1:4" ht="13.5">
      <c r="A87" s="5" t="s">
        <v>18</v>
      </c>
      <c r="B87" s="4"/>
      <c r="C87" s="4"/>
      <c r="D87" s="4"/>
    </row>
    <row r="88" spans="1:4" ht="13.5">
      <c r="A88" t="s">
        <v>19</v>
      </c>
      <c r="B88" s="4">
        <v>15977629</v>
      </c>
      <c r="C88" s="4">
        <v>5168130</v>
      </c>
      <c r="D88" s="4">
        <f aca="true" t="shared" si="3" ref="D88:D93">SUM(B88:C88)</f>
        <v>21145759</v>
      </c>
    </row>
    <row r="89" spans="1:4" ht="13.5">
      <c r="A89" t="s">
        <v>20</v>
      </c>
      <c r="B89" s="4">
        <v>10905192</v>
      </c>
      <c r="C89" s="4">
        <v>2014225</v>
      </c>
      <c r="D89" s="4">
        <f t="shared" si="3"/>
        <v>12919417</v>
      </c>
    </row>
    <row r="90" spans="1:4" ht="13.5">
      <c r="A90" t="s">
        <v>21</v>
      </c>
      <c r="B90" s="4">
        <v>152533566</v>
      </c>
      <c r="C90" s="4">
        <v>0</v>
      </c>
      <c r="D90" s="4">
        <f t="shared" si="3"/>
        <v>152533566</v>
      </c>
    </row>
    <row r="91" spans="1:4" ht="13.5">
      <c r="A91" t="s">
        <v>22</v>
      </c>
      <c r="B91" s="4">
        <v>11639792</v>
      </c>
      <c r="C91" s="4">
        <v>0</v>
      </c>
      <c r="D91" s="4">
        <f t="shared" si="3"/>
        <v>11639792</v>
      </c>
    </row>
    <row r="92" spans="1:4" ht="13.5">
      <c r="A92" t="s">
        <v>23</v>
      </c>
      <c r="B92" s="4">
        <v>3387024</v>
      </c>
      <c r="C92" s="4">
        <v>0</v>
      </c>
      <c r="D92" s="4">
        <f t="shared" si="3"/>
        <v>3387024</v>
      </c>
    </row>
    <row r="93" spans="1:4" ht="13.5">
      <c r="A93" t="s">
        <v>25</v>
      </c>
      <c r="B93" s="4">
        <v>3063694</v>
      </c>
      <c r="C93" s="4">
        <v>4903893</v>
      </c>
      <c r="D93" s="4">
        <f t="shared" si="3"/>
        <v>7967587</v>
      </c>
    </row>
    <row r="94" spans="2:4" ht="13.5">
      <c r="B94" s="4"/>
      <c r="C94" s="4"/>
      <c r="D94" s="4"/>
    </row>
    <row r="95" spans="1:4" ht="13.5">
      <c r="A95" s="5" t="s">
        <v>24</v>
      </c>
      <c r="B95" s="4">
        <f>SUM(B88:B94)</f>
        <v>197506897</v>
      </c>
      <c r="C95" s="4">
        <f>SUM(C88:C94)</f>
        <v>12086248</v>
      </c>
      <c r="D95" s="4">
        <f>SUM(B95:C95)</f>
        <v>209593145</v>
      </c>
    </row>
    <row r="96" spans="2:4" ht="13.5">
      <c r="B96" s="4"/>
      <c r="C96" s="4"/>
      <c r="D96" s="4"/>
    </row>
    <row r="97" spans="1:4" ht="13.5">
      <c r="A97" s="5" t="s">
        <v>26</v>
      </c>
      <c r="B97" s="4"/>
      <c r="C97" s="4"/>
      <c r="D97" s="4"/>
    </row>
    <row r="98" spans="1:4" ht="13.5">
      <c r="A98" t="s">
        <v>27</v>
      </c>
      <c r="B98" s="4">
        <v>413427</v>
      </c>
      <c r="C98" s="4">
        <v>0</v>
      </c>
      <c r="D98" s="4">
        <f aca="true" t="shared" si="4" ref="D98:D103">SUM(B98:C98)</f>
        <v>413427</v>
      </c>
    </row>
    <row r="99" spans="1:4" ht="13.5">
      <c r="A99" s="9" t="s">
        <v>28</v>
      </c>
      <c r="B99" s="4">
        <v>25297160</v>
      </c>
      <c r="C99" s="4">
        <v>0</v>
      </c>
      <c r="D99" s="4">
        <f t="shared" si="4"/>
        <v>25297160</v>
      </c>
    </row>
    <row r="100" spans="1:4" ht="13.5">
      <c r="A100" s="9" t="s">
        <v>29</v>
      </c>
      <c r="B100" s="4">
        <v>32943483</v>
      </c>
      <c r="C100" s="4">
        <v>0</v>
      </c>
      <c r="D100" s="4">
        <f t="shared" si="4"/>
        <v>32943483</v>
      </c>
    </row>
    <row r="101" spans="1:4" ht="13.5">
      <c r="A101" s="9" t="s">
        <v>30</v>
      </c>
      <c r="B101" s="4">
        <v>8394303</v>
      </c>
      <c r="C101" s="4">
        <v>0</v>
      </c>
      <c r="D101" s="4">
        <f t="shared" si="4"/>
        <v>8394303</v>
      </c>
    </row>
    <row r="102" spans="1:4" ht="13.5">
      <c r="A102" s="9" t="s">
        <v>31</v>
      </c>
      <c r="B102" s="4">
        <v>5995339</v>
      </c>
      <c r="C102" s="4">
        <v>0</v>
      </c>
      <c r="D102" s="4">
        <f t="shared" si="4"/>
        <v>5995339</v>
      </c>
    </row>
    <row r="103" spans="1:4" ht="13.5">
      <c r="A103" s="9" t="s">
        <v>32</v>
      </c>
      <c r="B103" s="4">
        <v>2134888</v>
      </c>
      <c r="C103" s="4">
        <v>0</v>
      </c>
      <c r="D103" s="4">
        <f t="shared" si="4"/>
        <v>2134888</v>
      </c>
    </row>
    <row r="104" spans="2:4" ht="13.5">
      <c r="B104" s="4"/>
      <c r="C104" s="4"/>
      <c r="D104" s="4"/>
    </row>
    <row r="105" spans="1:4" ht="13.5">
      <c r="A105" s="5" t="s">
        <v>33</v>
      </c>
      <c r="B105" s="4">
        <f>SUM(B98:B104)</f>
        <v>75178600</v>
      </c>
      <c r="C105" s="4">
        <f>SUM(C98:C104)</f>
        <v>0</v>
      </c>
      <c r="D105" s="4">
        <f>SUM(B105:C105)</f>
        <v>75178600</v>
      </c>
    </row>
    <row r="106" spans="2:4" ht="13.5">
      <c r="B106" s="4"/>
      <c r="C106" s="4"/>
      <c r="D106" s="4"/>
    </row>
    <row r="107" spans="1:4" ht="13.5">
      <c r="A107" s="5" t="s">
        <v>35</v>
      </c>
      <c r="B107" s="4"/>
      <c r="C107" s="4"/>
      <c r="D107" s="4"/>
    </row>
    <row r="108" spans="1:4" ht="13.5">
      <c r="A108" t="s">
        <v>36</v>
      </c>
      <c r="B108" s="4">
        <v>30000000</v>
      </c>
      <c r="C108" s="4">
        <v>0</v>
      </c>
      <c r="D108" s="4">
        <f>SUM(B108:C108)</f>
        <v>30000000</v>
      </c>
    </row>
    <row r="109" spans="1:4" ht="13.5">
      <c r="A109" t="s">
        <v>5</v>
      </c>
      <c r="B109" s="4">
        <v>46147321</v>
      </c>
      <c r="C109" s="4">
        <v>0</v>
      </c>
      <c r="D109" s="4">
        <f>SUM(B109:C109)</f>
        <v>46147321</v>
      </c>
    </row>
    <row r="110" spans="2:4" ht="13.5">
      <c r="B110" s="4"/>
      <c r="C110" s="4"/>
      <c r="D110" s="4"/>
    </row>
    <row r="111" spans="1:4" ht="13.5">
      <c r="A111" s="5" t="s">
        <v>37</v>
      </c>
      <c r="B111" s="4">
        <f>SUM(B108:B110)</f>
        <v>76147321</v>
      </c>
      <c r="C111" s="4">
        <f>SUM(C108:C110)</f>
        <v>0</v>
      </c>
      <c r="D111" s="4">
        <f>SUM(B111:C111)</f>
        <v>76147321</v>
      </c>
    </row>
    <row r="112" spans="2:4" ht="13.5">
      <c r="B112" s="4"/>
      <c r="C112" s="4"/>
      <c r="D112" s="4"/>
    </row>
    <row r="113" spans="1:4" ht="13.5">
      <c r="A113" s="5" t="s">
        <v>34</v>
      </c>
      <c r="B113" s="4">
        <f>+B18+B28+B41+B48+B56+B74+B80+B85+B95+B105+B111</f>
        <v>13278473031</v>
      </c>
      <c r="C113" s="4">
        <f>+C18+C28+C41+C48+C56+C74+C80+C85+C95+C105+C108+C111</f>
        <v>957012931</v>
      </c>
      <c r="D113" s="4">
        <f>SUM(B113:C113)</f>
        <v>14235485962</v>
      </c>
    </row>
    <row r="114" spans="2:4" ht="13.5">
      <c r="B114" s="4"/>
      <c r="C114" s="4"/>
      <c r="D114" s="4"/>
    </row>
    <row r="115" spans="2:4" ht="13.5">
      <c r="B115" s="4"/>
      <c r="C115" s="4"/>
      <c r="D115" s="4"/>
    </row>
    <row r="116" spans="2:4" ht="13.5">
      <c r="B116" s="4"/>
      <c r="C116" s="4"/>
      <c r="D116" s="4"/>
    </row>
    <row r="117" spans="2:4" ht="13.5">
      <c r="B117" s="4"/>
      <c r="C117" s="4"/>
      <c r="D117" s="4"/>
    </row>
    <row r="118" spans="2:4" ht="13.5">
      <c r="B118" s="4"/>
      <c r="C118" s="4"/>
      <c r="D118" s="4"/>
    </row>
    <row r="119" spans="2:4" ht="13.5">
      <c r="B119" s="4"/>
      <c r="C119" s="4"/>
      <c r="D119" s="4"/>
    </row>
    <row r="120" spans="2:4" ht="13.5">
      <c r="B120" s="4"/>
      <c r="C120" s="4"/>
      <c r="D120" s="4"/>
    </row>
    <row r="121" spans="2:4" ht="13.5">
      <c r="B121" s="4"/>
      <c r="C121" s="4"/>
      <c r="D121" s="4"/>
    </row>
    <row r="122" spans="2:4" ht="13.5">
      <c r="B122" s="4"/>
      <c r="C122" s="4"/>
      <c r="D122" s="4"/>
    </row>
    <row r="123" spans="2:4" ht="13.5">
      <c r="B123" s="4"/>
      <c r="C123" s="4"/>
      <c r="D123" s="4"/>
    </row>
    <row r="124" spans="2:4" ht="13.5">
      <c r="B124" s="4"/>
      <c r="C124" s="4"/>
      <c r="D124" s="4"/>
    </row>
    <row r="125" spans="2:4" ht="13.5">
      <c r="B125" s="4"/>
      <c r="C125" s="4"/>
      <c r="D125" s="4"/>
    </row>
    <row r="126" spans="2:4" ht="13.5">
      <c r="B126" s="4"/>
      <c r="C126" s="4"/>
      <c r="D126" s="4"/>
    </row>
    <row r="127" spans="2:4" ht="13.5">
      <c r="B127" s="4"/>
      <c r="C127" s="4"/>
      <c r="D127" s="4"/>
    </row>
    <row r="128" spans="2:4" ht="13.5">
      <c r="B128" s="4"/>
      <c r="C128" s="4"/>
      <c r="D128" s="4"/>
    </row>
    <row r="129" spans="2:4" ht="13.5">
      <c r="B129" s="4"/>
      <c r="C129" s="4"/>
      <c r="D129" s="4"/>
    </row>
    <row r="130" spans="2:4" ht="13.5">
      <c r="B130" s="4"/>
      <c r="C130" s="4"/>
      <c r="D130" s="4"/>
    </row>
    <row r="131" spans="2:4" ht="13.5">
      <c r="B131" s="4"/>
      <c r="C131" s="4"/>
      <c r="D131" s="4"/>
    </row>
    <row r="132" spans="2:4" ht="13.5">
      <c r="B132" s="4"/>
      <c r="C132" s="4"/>
      <c r="D132" s="4"/>
    </row>
    <row r="133" spans="2:4" ht="13.5">
      <c r="B133" s="4"/>
      <c r="C133" s="4"/>
      <c r="D133" s="4"/>
    </row>
    <row r="134" spans="2:4" ht="13.5">
      <c r="B134" s="4"/>
      <c r="C134" s="4"/>
      <c r="D134" s="4"/>
    </row>
    <row r="135" spans="2:4" ht="13.5">
      <c r="B135" s="4"/>
      <c r="C135" s="4"/>
      <c r="D135" s="4"/>
    </row>
    <row r="136" spans="2:4" ht="13.5">
      <c r="B136" s="4"/>
      <c r="C136" s="4"/>
      <c r="D136" s="4"/>
    </row>
    <row r="137" spans="2:4" ht="13.5">
      <c r="B137" s="4"/>
      <c r="C137" s="4"/>
      <c r="D137" s="4"/>
    </row>
    <row r="138" spans="2:4" ht="13.5">
      <c r="B138" s="4"/>
      <c r="C138" s="4"/>
      <c r="D138" s="4"/>
    </row>
    <row r="139" spans="2:4" ht="13.5">
      <c r="B139" s="4"/>
      <c r="C139" s="4"/>
      <c r="D139" s="4"/>
    </row>
    <row r="140" spans="2:4" ht="13.5">
      <c r="B140" s="4"/>
      <c r="C140" s="4"/>
      <c r="D140" s="4"/>
    </row>
    <row r="141" spans="2:4" ht="13.5">
      <c r="B141" s="4"/>
      <c r="C141" s="4"/>
      <c r="D141" s="4"/>
    </row>
    <row r="142" spans="2:4" ht="13.5">
      <c r="B142" s="4"/>
      <c r="C142" s="4"/>
      <c r="D142" s="4"/>
    </row>
    <row r="143" spans="2:4" ht="13.5">
      <c r="B143" s="4"/>
      <c r="C143" s="4"/>
      <c r="D143" s="4"/>
    </row>
    <row r="144" spans="2:4" ht="13.5">
      <c r="B144" s="4"/>
      <c r="C144" s="4"/>
      <c r="D144" s="4"/>
    </row>
    <row r="145" spans="2:4" ht="13.5">
      <c r="B145" s="4"/>
      <c r="C145" s="4"/>
      <c r="D145" s="4"/>
    </row>
    <row r="146" spans="2:4" ht="13.5">
      <c r="B146" s="4"/>
      <c r="C146" s="4"/>
      <c r="D146" s="4"/>
    </row>
    <row r="147" spans="2:4" ht="13.5">
      <c r="B147" s="4"/>
      <c r="C147" s="4"/>
      <c r="D147" s="4"/>
    </row>
    <row r="148" spans="2:4" ht="13.5">
      <c r="B148" s="4"/>
      <c r="C148" s="4"/>
      <c r="D148" s="4"/>
    </row>
    <row r="149" spans="2:4" ht="13.5">
      <c r="B149" s="4"/>
      <c r="C149" s="4"/>
      <c r="D149" s="4"/>
    </row>
    <row r="150" spans="2:4" ht="13.5">
      <c r="B150" s="4"/>
      <c r="C150" s="4"/>
      <c r="D150" s="4"/>
    </row>
    <row r="151" spans="2:4" ht="13.5">
      <c r="B151" s="4"/>
      <c r="C151" s="4"/>
      <c r="D151" s="4"/>
    </row>
    <row r="152" spans="2:4" ht="13.5">
      <c r="B152" s="4"/>
      <c r="C152" s="4"/>
      <c r="D152" s="4"/>
    </row>
    <row r="153" spans="2:4" ht="13.5">
      <c r="B153" s="4"/>
      <c r="C153" s="4"/>
      <c r="D153" s="4"/>
    </row>
    <row r="154" spans="2:4" ht="13.5">
      <c r="B154" s="4"/>
      <c r="C154" s="4"/>
      <c r="D154" s="4"/>
    </row>
    <row r="155" spans="2:4" ht="13.5">
      <c r="B155" s="4"/>
      <c r="C155" s="4"/>
      <c r="D155" s="4"/>
    </row>
    <row r="156" spans="2:4" ht="13.5">
      <c r="B156" s="4"/>
      <c r="C156" s="4"/>
      <c r="D156" s="4"/>
    </row>
    <row r="157" spans="2:4" ht="13.5">
      <c r="B157" s="4"/>
      <c r="C157" s="4"/>
      <c r="D157" s="4"/>
    </row>
    <row r="158" spans="2:4" ht="13.5">
      <c r="B158" s="4"/>
      <c r="C158" s="4"/>
      <c r="D158" s="4"/>
    </row>
    <row r="159" spans="2:4" ht="13.5">
      <c r="B159" s="4"/>
      <c r="C159" s="4"/>
      <c r="D159" s="4"/>
    </row>
    <row r="160" spans="2:4" ht="13.5">
      <c r="B160" s="4"/>
      <c r="C160" s="4"/>
      <c r="D160" s="4"/>
    </row>
    <row r="161" spans="2:4" ht="13.5">
      <c r="B161" s="4"/>
      <c r="C161" s="4"/>
      <c r="D161" s="4"/>
    </row>
    <row r="162" spans="2:4" ht="13.5">
      <c r="B162" s="4"/>
      <c r="C162" s="4"/>
      <c r="D162" s="4"/>
    </row>
    <row r="163" spans="2:4" ht="13.5">
      <c r="B163" s="4"/>
      <c r="C163" s="4"/>
      <c r="D163" s="4"/>
    </row>
    <row r="164" spans="2:4" ht="13.5">
      <c r="B164" s="4"/>
      <c r="C164" s="4"/>
      <c r="D164" s="4"/>
    </row>
    <row r="165" spans="2:4" ht="13.5">
      <c r="B165" s="4"/>
      <c r="C165" s="4"/>
      <c r="D165" s="4"/>
    </row>
    <row r="166" spans="2:4" ht="13.5">
      <c r="B166" s="4"/>
      <c r="C166" s="4"/>
      <c r="D166" s="4"/>
    </row>
    <row r="167" spans="2:4" ht="13.5">
      <c r="B167" s="4"/>
      <c r="C167" s="4"/>
      <c r="D167" s="4"/>
    </row>
    <row r="168" spans="2:4" ht="13.5">
      <c r="B168" s="4"/>
      <c r="C168" s="4"/>
      <c r="D168" s="4"/>
    </row>
    <row r="169" spans="2:4" ht="13.5">
      <c r="B169" s="4"/>
      <c r="C169" s="4"/>
      <c r="D169" s="4"/>
    </row>
    <row r="170" spans="2:4" ht="13.5">
      <c r="B170" s="4"/>
      <c r="C170" s="4"/>
      <c r="D170" s="4"/>
    </row>
    <row r="171" spans="2:4" ht="13.5">
      <c r="B171" s="4"/>
      <c r="C171" s="4"/>
      <c r="D171" s="4"/>
    </row>
    <row r="172" spans="2:4" ht="13.5">
      <c r="B172" s="4"/>
      <c r="C172" s="4"/>
      <c r="D172" s="4"/>
    </row>
    <row r="173" spans="2:4" ht="13.5">
      <c r="B173" s="4"/>
      <c r="C173" s="4"/>
      <c r="D173" s="4"/>
    </row>
    <row r="174" spans="2:4" ht="13.5">
      <c r="B174" s="4"/>
      <c r="C174" s="4"/>
      <c r="D174" s="4"/>
    </row>
    <row r="175" spans="2:4" ht="13.5">
      <c r="B175" s="4"/>
      <c r="C175" s="4"/>
      <c r="D175" s="4"/>
    </row>
    <row r="176" spans="2:4" ht="13.5">
      <c r="B176" s="4"/>
      <c r="C176" s="4"/>
      <c r="D176" s="4"/>
    </row>
    <row r="177" spans="2:4" ht="13.5">
      <c r="B177" s="4"/>
      <c r="C177" s="4"/>
      <c r="D177" s="4"/>
    </row>
    <row r="178" spans="2:4" ht="13.5">
      <c r="B178" s="4"/>
      <c r="C178" s="4"/>
      <c r="D178" s="4"/>
    </row>
    <row r="179" spans="2:4" ht="13.5">
      <c r="B179" s="4"/>
      <c r="C179" s="4"/>
      <c r="D179" s="4"/>
    </row>
    <row r="180" spans="2:4" ht="13.5">
      <c r="B180" s="4"/>
      <c r="C180" s="4"/>
      <c r="D180" s="4"/>
    </row>
    <row r="181" spans="2:4" ht="13.5">
      <c r="B181" s="4"/>
      <c r="C181" s="4"/>
      <c r="D181" s="4"/>
    </row>
    <row r="182" spans="2:4" ht="13.5">
      <c r="B182" s="4"/>
      <c r="C182" s="4"/>
      <c r="D182" s="4"/>
    </row>
    <row r="183" spans="2:4" ht="13.5">
      <c r="B183" s="4"/>
      <c r="C183" s="4"/>
      <c r="D183" s="4"/>
    </row>
    <row r="184" spans="2:4" ht="13.5">
      <c r="B184" s="4"/>
      <c r="C184" s="4"/>
      <c r="D184" s="4"/>
    </row>
    <row r="185" spans="2:4" ht="13.5">
      <c r="B185" s="4"/>
      <c r="C185" s="4"/>
      <c r="D185" s="4"/>
    </row>
    <row r="186" spans="2:4" ht="13.5">
      <c r="B186" s="4"/>
      <c r="C186" s="4"/>
      <c r="D186" s="4"/>
    </row>
    <row r="187" spans="2:4" ht="13.5">
      <c r="B187" s="4"/>
      <c r="C187" s="4"/>
      <c r="D187" s="4"/>
    </row>
    <row r="188" spans="2:4" ht="13.5">
      <c r="B188" s="4"/>
      <c r="C188" s="4"/>
      <c r="D188" s="4"/>
    </row>
    <row r="189" spans="2:4" ht="13.5">
      <c r="B189" s="4"/>
      <c r="C189" s="4"/>
      <c r="D189" s="4"/>
    </row>
    <row r="190" spans="2:4" ht="13.5">
      <c r="B190" s="4"/>
      <c r="C190" s="4"/>
      <c r="D190" s="4"/>
    </row>
    <row r="191" spans="2:4" ht="13.5">
      <c r="B191" s="4"/>
      <c r="C191" s="4"/>
      <c r="D191" s="4"/>
    </row>
    <row r="192" spans="2:4" ht="13.5">
      <c r="B192" s="4"/>
      <c r="C192" s="4"/>
      <c r="D192" s="4"/>
    </row>
    <row r="193" spans="2:4" ht="13.5">
      <c r="B193" s="4"/>
      <c r="C193" s="4"/>
      <c r="D193" s="4"/>
    </row>
    <row r="194" spans="2:4" ht="13.5">
      <c r="B194" s="4"/>
      <c r="C194" s="4"/>
      <c r="D194" s="4"/>
    </row>
    <row r="195" spans="2:4" ht="13.5">
      <c r="B195" s="4"/>
      <c r="C195" s="4"/>
      <c r="D195" s="4"/>
    </row>
    <row r="196" spans="2:4" ht="13.5">
      <c r="B196" s="4"/>
      <c r="C196" s="4"/>
      <c r="D196" s="4"/>
    </row>
    <row r="197" spans="2:4" ht="13.5">
      <c r="B197" s="4"/>
      <c r="C197" s="4"/>
      <c r="D197" s="4"/>
    </row>
    <row r="198" spans="2:4" ht="13.5">
      <c r="B198" s="4"/>
      <c r="C198" s="4"/>
      <c r="D198" s="4"/>
    </row>
    <row r="199" spans="2:4" ht="13.5">
      <c r="B199" s="4"/>
      <c r="C199" s="4"/>
      <c r="D199" s="4"/>
    </row>
    <row r="200" spans="2:4" ht="13.5">
      <c r="B200" s="4"/>
      <c r="C200" s="4"/>
      <c r="D200" s="4"/>
    </row>
    <row r="201" spans="2:4" ht="13.5">
      <c r="B201" s="4"/>
      <c r="C201" s="4"/>
      <c r="D201" s="4"/>
    </row>
    <row r="202" spans="2:4" ht="13.5">
      <c r="B202" s="4"/>
      <c r="C202" s="4"/>
      <c r="D202" s="4"/>
    </row>
    <row r="203" spans="2:4" ht="13.5">
      <c r="B203" s="4"/>
      <c r="C203" s="4"/>
      <c r="D203" s="4"/>
    </row>
    <row r="204" spans="2:4" ht="13.5">
      <c r="B204" s="4"/>
      <c r="C204" s="4"/>
      <c r="D204" s="4"/>
    </row>
  </sheetData>
  <sheetProtection/>
  <printOptions/>
  <pageMargins left="0.7" right="0.7" top="0.75" bottom="0.75" header="0.3" footer="0.3"/>
  <pageSetup fitToHeight="3" fitToWidth="1" horizontalDpi="600" verticalDpi="600" orientation="landscape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111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43.140625" style="0" customWidth="1"/>
    <col min="2" max="3" width="14.8515625" style="14" customWidth="1"/>
    <col min="4" max="4" width="14.7109375" style="0" customWidth="1"/>
    <col min="5" max="5" width="12.421875" style="0" customWidth="1"/>
    <col min="6" max="6" width="8.8515625" style="0" customWidth="1"/>
    <col min="7" max="7" width="15.421875" style="0" customWidth="1"/>
  </cols>
  <sheetData>
    <row r="7" spans="1:12" ht="63" customHeight="1">
      <c r="A7" s="12"/>
      <c r="B7" s="15" t="s">
        <v>63</v>
      </c>
      <c r="C7" s="15" t="s">
        <v>40</v>
      </c>
      <c r="D7" s="13" t="s">
        <v>55</v>
      </c>
      <c r="E7" s="13" t="s">
        <v>41</v>
      </c>
      <c r="F7" s="13"/>
      <c r="G7" s="13"/>
      <c r="H7" s="13"/>
      <c r="I7" s="13"/>
      <c r="J7" s="13"/>
      <c r="K7" s="13"/>
      <c r="L7" s="12"/>
    </row>
    <row r="9" ht="18">
      <c r="A9" s="7" t="s">
        <v>69</v>
      </c>
    </row>
    <row r="10" spans="1:4" ht="13.5">
      <c r="A10" t="s">
        <v>74</v>
      </c>
      <c r="B10" s="14">
        <v>0.49</v>
      </c>
      <c r="C10" s="14">
        <f aca="true" t="shared" si="0" ref="C10:C16">1-B10</f>
        <v>0.51</v>
      </c>
      <c r="D10" s="16">
        <v>0.0765</v>
      </c>
    </row>
    <row r="11" spans="1:4" ht="13.5">
      <c r="A11" t="s">
        <v>73</v>
      </c>
      <c r="B11" s="19">
        <v>0.49</v>
      </c>
      <c r="C11" s="19">
        <f t="shared" si="0"/>
        <v>0.51</v>
      </c>
      <c r="D11" s="18">
        <v>0.0765</v>
      </c>
    </row>
    <row r="12" spans="1:5" ht="13.5">
      <c r="A12" t="s">
        <v>78</v>
      </c>
      <c r="B12" s="19">
        <v>0.49</v>
      </c>
      <c r="C12" s="19">
        <f t="shared" si="0"/>
        <v>0.51</v>
      </c>
      <c r="D12" s="18">
        <v>0.06892</v>
      </c>
      <c r="E12" t="s">
        <v>57</v>
      </c>
    </row>
    <row r="13" spans="1:4" ht="13.5">
      <c r="A13" t="s">
        <v>72</v>
      </c>
      <c r="B13" s="14">
        <v>0.49</v>
      </c>
      <c r="C13" s="14">
        <f t="shared" si="0"/>
        <v>0.51</v>
      </c>
      <c r="D13" s="16">
        <v>0.0765</v>
      </c>
    </row>
    <row r="14" spans="1:7" ht="13.5">
      <c r="A14" t="s">
        <v>75</v>
      </c>
      <c r="B14" s="14">
        <v>0.49</v>
      </c>
      <c r="C14" s="14">
        <f t="shared" si="0"/>
        <v>0.51</v>
      </c>
      <c r="D14" s="16">
        <v>0.0765</v>
      </c>
      <c r="G14" s="28"/>
    </row>
    <row r="15" spans="1:4" ht="13.5">
      <c r="A15" t="s">
        <v>76</v>
      </c>
      <c r="B15" s="14">
        <v>0.49</v>
      </c>
      <c r="C15" s="14">
        <f t="shared" si="0"/>
        <v>0.51</v>
      </c>
      <c r="D15" s="16">
        <v>0.0765</v>
      </c>
    </row>
    <row r="16" spans="1:4" ht="13.5">
      <c r="A16" t="s">
        <v>4</v>
      </c>
      <c r="B16" s="14">
        <v>0.49</v>
      </c>
      <c r="C16" s="14">
        <f t="shared" si="0"/>
        <v>0.51</v>
      </c>
      <c r="D16" s="16">
        <v>0.0765</v>
      </c>
    </row>
    <row r="18" ht="13.5">
      <c r="A18" s="5" t="s">
        <v>77</v>
      </c>
    </row>
    <row r="20" ht="18">
      <c r="A20" s="7" t="s">
        <v>79</v>
      </c>
    </row>
    <row r="21" spans="1:4" ht="13.5">
      <c r="A21" t="s">
        <v>80</v>
      </c>
      <c r="B21" s="14">
        <v>0.49</v>
      </c>
      <c r="C21" s="14">
        <f aca="true" t="shared" si="1" ref="C21:C26">1-B21</f>
        <v>0.51</v>
      </c>
      <c r="D21" s="16">
        <v>0.0765</v>
      </c>
    </row>
    <row r="22" spans="1:4" ht="13.5">
      <c r="A22" t="s">
        <v>81</v>
      </c>
      <c r="B22" s="14">
        <v>0.49</v>
      </c>
      <c r="C22" s="14">
        <f t="shared" si="1"/>
        <v>0.51</v>
      </c>
      <c r="D22" s="16">
        <v>0.0765</v>
      </c>
    </row>
    <row r="23" spans="1:4" ht="13.5">
      <c r="A23" t="s">
        <v>82</v>
      </c>
      <c r="B23" s="14">
        <v>0.49</v>
      </c>
      <c r="C23" s="14">
        <f t="shared" si="1"/>
        <v>0.51</v>
      </c>
      <c r="D23" s="16">
        <v>0.0765</v>
      </c>
    </row>
    <row r="24" spans="1:4" ht="13.5">
      <c r="A24" t="s">
        <v>83</v>
      </c>
      <c r="B24" s="14">
        <v>0.49</v>
      </c>
      <c r="C24" s="14">
        <f t="shared" si="1"/>
        <v>0.51</v>
      </c>
      <c r="D24" s="16">
        <v>0.0765</v>
      </c>
    </row>
    <row r="25" spans="1:4" ht="13.5">
      <c r="A25" t="s">
        <v>84</v>
      </c>
      <c r="B25" s="14">
        <v>0.49</v>
      </c>
      <c r="C25" s="14">
        <f t="shared" si="1"/>
        <v>0.51</v>
      </c>
      <c r="D25" s="16">
        <v>0.0765</v>
      </c>
    </row>
    <row r="26" spans="1:4" ht="13.5">
      <c r="A26" t="s">
        <v>85</v>
      </c>
      <c r="B26" s="14">
        <v>0.49</v>
      </c>
      <c r="C26" s="14">
        <f t="shared" si="1"/>
        <v>0.51</v>
      </c>
      <c r="D26" s="16">
        <v>0.0765</v>
      </c>
    </row>
    <row r="28" ht="13.5">
      <c r="A28" s="5" t="s">
        <v>86</v>
      </c>
    </row>
    <row r="30" ht="18">
      <c r="A30" s="7" t="s">
        <v>87</v>
      </c>
    </row>
    <row r="31" spans="1:4" ht="13.5">
      <c r="A31" t="s">
        <v>88</v>
      </c>
      <c r="B31" s="14">
        <v>0.49</v>
      </c>
      <c r="C31" s="14">
        <f aca="true" t="shared" si="2" ref="C31:C39">1-B31</f>
        <v>0.51</v>
      </c>
      <c r="D31" s="16">
        <v>0.0765</v>
      </c>
    </row>
    <row r="32" spans="1:4" ht="13.5">
      <c r="A32" t="s">
        <v>89</v>
      </c>
      <c r="B32" s="14">
        <v>0.49</v>
      </c>
      <c r="C32" s="14">
        <f t="shared" si="2"/>
        <v>0.51</v>
      </c>
      <c r="D32" s="16">
        <v>0.0765</v>
      </c>
    </row>
    <row r="33" spans="1:4" ht="13.5">
      <c r="A33" t="s">
        <v>90</v>
      </c>
      <c r="B33" s="14">
        <v>0.49</v>
      </c>
      <c r="C33" s="14">
        <f t="shared" si="2"/>
        <v>0.51</v>
      </c>
      <c r="D33" s="16">
        <v>0.0765</v>
      </c>
    </row>
    <row r="34" spans="1:4" ht="13.5">
      <c r="A34" t="s">
        <v>91</v>
      </c>
      <c r="B34" s="14">
        <v>0.49</v>
      </c>
      <c r="C34" s="14">
        <f t="shared" si="2"/>
        <v>0.51</v>
      </c>
      <c r="D34" s="16">
        <v>0.0765</v>
      </c>
    </row>
    <row r="35" spans="1:4" ht="13.5">
      <c r="A35" t="s">
        <v>92</v>
      </c>
      <c r="B35" s="14">
        <v>0.49</v>
      </c>
      <c r="C35" s="14">
        <f t="shared" si="2"/>
        <v>0.51</v>
      </c>
      <c r="D35" s="16">
        <v>0.0765</v>
      </c>
    </row>
    <row r="36" spans="1:4" ht="13.5">
      <c r="A36" t="s">
        <v>93</v>
      </c>
      <c r="B36" s="14">
        <v>0.49</v>
      </c>
      <c r="C36" s="14">
        <f t="shared" si="2"/>
        <v>0.51</v>
      </c>
      <c r="D36" s="16">
        <v>0.0765</v>
      </c>
    </row>
    <row r="37" spans="1:4" ht="13.5">
      <c r="A37" t="s">
        <v>94</v>
      </c>
      <c r="B37" s="14">
        <v>0.49</v>
      </c>
      <c r="C37" s="14">
        <f t="shared" si="2"/>
        <v>0.51</v>
      </c>
      <c r="D37" s="16">
        <v>0.0765</v>
      </c>
    </row>
    <row r="38" spans="1:4" ht="13.5">
      <c r="A38" t="s">
        <v>95</v>
      </c>
      <c r="B38" s="14">
        <v>0.49</v>
      </c>
      <c r="C38" s="14">
        <f t="shared" si="2"/>
        <v>0.51</v>
      </c>
      <c r="D38" s="16">
        <v>0.0765</v>
      </c>
    </row>
    <row r="39" spans="1:4" ht="13.5">
      <c r="A39" t="s">
        <v>96</v>
      </c>
      <c r="B39" s="14">
        <v>0.49</v>
      </c>
      <c r="C39" s="14">
        <f t="shared" si="2"/>
        <v>0.51</v>
      </c>
      <c r="D39" s="16">
        <v>0.0765</v>
      </c>
    </row>
    <row r="41" ht="13.5">
      <c r="A41" s="5" t="s">
        <v>97</v>
      </c>
    </row>
    <row r="43" ht="18">
      <c r="A43" s="7" t="s">
        <v>98</v>
      </c>
    </row>
    <row r="44" spans="1:4" ht="13.5">
      <c r="A44" t="s">
        <v>99</v>
      </c>
      <c r="B44" s="14">
        <v>0.49</v>
      </c>
      <c r="C44" s="14">
        <f>1-B44</f>
        <v>0.51</v>
      </c>
      <c r="D44" s="17">
        <v>0</v>
      </c>
    </row>
    <row r="45" spans="1:4" ht="13.5">
      <c r="A45" t="s">
        <v>100</v>
      </c>
      <c r="B45" s="14">
        <v>0.49</v>
      </c>
      <c r="C45" s="14">
        <f>1-B45</f>
        <v>0.51</v>
      </c>
      <c r="D45" s="17">
        <v>0</v>
      </c>
    </row>
    <row r="46" spans="1:4" ht="13.5">
      <c r="A46" t="s">
        <v>101</v>
      </c>
      <c r="B46" s="14">
        <v>0.49</v>
      </c>
      <c r="C46" s="14">
        <f>1-B46</f>
        <v>0.51</v>
      </c>
      <c r="D46" s="17">
        <v>0</v>
      </c>
    </row>
    <row r="48" ht="13.5">
      <c r="A48" s="5" t="s">
        <v>102</v>
      </c>
    </row>
    <row r="50" ht="18">
      <c r="A50" s="7" t="s">
        <v>109</v>
      </c>
    </row>
    <row r="51" spans="1:4" ht="13.5">
      <c r="A51" t="s">
        <v>104</v>
      </c>
      <c r="B51" s="14">
        <v>0.49</v>
      </c>
      <c r="C51" s="14">
        <f>1-B51</f>
        <v>0.51</v>
      </c>
      <c r="D51" s="16">
        <v>0.0765</v>
      </c>
    </row>
    <row r="52" spans="1:4" ht="13.5">
      <c r="A52" s="9" t="s">
        <v>105</v>
      </c>
      <c r="B52" s="14">
        <v>0.49</v>
      </c>
      <c r="C52" s="14">
        <f>1-B52</f>
        <v>0.51</v>
      </c>
      <c r="D52" s="16">
        <v>0.0765</v>
      </c>
    </row>
    <row r="53" spans="1:4" ht="13.5">
      <c r="A53" s="9" t="s">
        <v>106</v>
      </c>
      <c r="B53" s="14">
        <v>0.49</v>
      </c>
      <c r="C53" s="14">
        <f>1-B53</f>
        <v>0.51</v>
      </c>
      <c r="D53" s="16">
        <v>0.0765</v>
      </c>
    </row>
    <row r="54" spans="1:4" ht="13.5">
      <c r="A54" s="9" t="s">
        <v>107</v>
      </c>
      <c r="B54" s="14">
        <v>0.49</v>
      </c>
      <c r="C54" s="14">
        <f>1-B54</f>
        <v>0.51</v>
      </c>
      <c r="D54" s="16">
        <v>0.0765</v>
      </c>
    </row>
    <row r="56" ht="13.5">
      <c r="A56" s="5" t="s">
        <v>108</v>
      </c>
    </row>
    <row r="58" ht="18">
      <c r="A58" s="7" t="s">
        <v>123</v>
      </c>
    </row>
    <row r="59" spans="1:4" ht="13.5">
      <c r="A59" t="s">
        <v>110</v>
      </c>
      <c r="B59" s="14">
        <v>0.49</v>
      </c>
      <c r="C59" s="14">
        <f aca="true" t="shared" si="3" ref="C59:C72">1-B59</f>
        <v>0.51</v>
      </c>
      <c r="D59" s="16">
        <v>0.0765</v>
      </c>
    </row>
    <row r="60" spans="1:4" ht="13.5">
      <c r="A60" t="s">
        <v>111</v>
      </c>
      <c r="B60" s="14">
        <v>0.49</v>
      </c>
      <c r="C60" s="14">
        <f t="shared" si="3"/>
        <v>0.51</v>
      </c>
      <c r="D60" s="16">
        <v>0.0765</v>
      </c>
    </row>
    <row r="61" spans="1:4" ht="13.5">
      <c r="A61" t="s">
        <v>112</v>
      </c>
      <c r="B61" s="14">
        <v>0.49</v>
      </c>
      <c r="C61" s="14">
        <f t="shared" si="3"/>
        <v>0.51</v>
      </c>
      <c r="D61" s="16">
        <v>0.0765</v>
      </c>
    </row>
    <row r="62" spans="1:4" ht="13.5">
      <c r="A62" t="s">
        <v>113</v>
      </c>
      <c r="B62" s="14">
        <v>0.49</v>
      </c>
      <c r="C62" s="14">
        <f t="shared" si="3"/>
        <v>0.51</v>
      </c>
      <c r="D62" s="16">
        <v>0.0765</v>
      </c>
    </row>
    <row r="63" spans="1:4" ht="13.5">
      <c r="A63" t="s">
        <v>114</v>
      </c>
      <c r="B63" s="14">
        <v>0.49</v>
      </c>
      <c r="C63" s="14">
        <f t="shared" si="3"/>
        <v>0.51</v>
      </c>
      <c r="D63" s="16">
        <v>0.0765</v>
      </c>
    </row>
    <row r="64" spans="1:4" ht="13.5">
      <c r="A64" t="s">
        <v>115</v>
      </c>
      <c r="B64" s="14">
        <v>0.49</v>
      </c>
      <c r="C64" s="14">
        <f t="shared" si="3"/>
        <v>0.51</v>
      </c>
      <c r="D64" s="16">
        <v>0.0765</v>
      </c>
    </row>
    <row r="65" spans="1:4" ht="13.5">
      <c r="A65" t="s">
        <v>116</v>
      </c>
      <c r="B65" s="14">
        <v>0.49</v>
      </c>
      <c r="C65" s="14">
        <f t="shared" si="3"/>
        <v>0.51</v>
      </c>
      <c r="D65" s="16">
        <v>0.0765</v>
      </c>
    </row>
    <row r="66" spans="1:4" ht="13.5">
      <c r="A66" t="s">
        <v>2</v>
      </c>
      <c r="B66" s="14">
        <v>0.49</v>
      </c>
      <c r="C66" s="14">
        <f t="shared" si="3"/>
        <v>0.51</v>
      </c>
      <c r="D66" s="16">
        <v>0.0765</v>
      </c>
    </row>
    <row r="67" spans="1:4" ht="13.5">
      <c r="A67" t="s">
        <v>3</v>
      </c>
      <c r="B67" s="14">
        <v>0.49</v>
      </c>
      <c r="C67" s="14">
        <f t="shared" si="3"/>
        <v>0.51</v>
      </c>
      <c r="D67" s="16">
        <v>0.0765</v>
      </c>
    </row>
    <row r="68" spans="1:4" ht="13.5">
      <c r="A68" t="s">
        <v>117</v>
      </c>
      <c r="B68" s="14">
        <v>0.49</v>
      </c>
      <c r="C68" s="14">
        <f t="shared" si="3"/>
        <v>0.51</v>
      </c>
      <c r="D68" s="16">
        <v>0.0765</v>
      </c>
    </row>
    <row r="69" spans="1:4" ht="13.5">
      <c r="A69" t="s">
        <v>118</v>
      </c>
      <c r="B69" s="14">
        <v>0.49</v>
      </c>
      <c r="C69" s="14">
        <f t="shared" si="3"/>
        <v>0.51</v>
      </c>
      <c r="D69" s="16">
        <v>0.0765</v>
      </c>
    </row>
    <row r="70" spans="1:4" ht="13.5">
      <c r="A70" t="s">
        <v>119</v>
      </c>
      <c r="B70" s="14">
        <v>0.49</v>
      </c>
      <c r="C70" s="14">
        <f t="shared" si="3"/>
        <v>0.51</v>
      </c>
      <c r="D70" s="16">
        <v>0.0765</v>
      </c>
    </row>
    <row r="71" spans="1:4" ht="13.5">
      <c r="A71" t="s">
        <v>120</v>
      </c>
      <c r="B71" s="14">
        <v>0.49</v>
      </c>
      <c r="C71" s="14">
        <f t="shared" si="3"/>
        <v>0.51</v>
      </c>
      <c r="D71" s="16">
        <v>0.0765</v>
      </c>
    </row>
    <row r="72" spans="1:4" ht="13.5">
      <c r="A72" t="s">
        <v>121</v>
      </c>
      <c r="B72" s="14">
        <v>0.49</v>
      </c>
      <c r="C72" s="14">
        <f t="shared" si="3"/>
        <v>0.51</v>
      </c>
      <c r="D72" s="16">
        <v>0.0765</v>
      </c>
    </row>
    <row r="74" ht="13.5">
      <c r="A74" s="5" t="s">
        <v>122</v>
      </c>
    </row>
    <row r="76" ht="18">
      <c r="A76" s="7" t="s">
        <v>11</v>
      </c>
    </row>
    <row r="77" spans="1:4" ht="13.5">
      <c r="A77" t="s">
        <v>12</v>
      </c>
      <c r="B77" s="14">
        <v>0.49</v>
      </c>
      <c r="C77" s="14">
        <f>1-B77</f>
        <v>0.51</v>
      </c>
      <c r="D77" s="16">
        <v>0.0765</v>
      </c>
    </row>
    <row r="78" spans="1:4" ht="13.5">
      <c r="A78" s="9" t="s">
        <v>13</v>
      </c>
      <c r="B78" s="14">
        <v>0.49</v>
      </c>
      <c r="C78" s="14">
        <f>1-B78</f>
        <v>0.51</v>
      </c>
      <c r="D78" s="16">
        <v>0.0765</v>
      </c>
    </row>
    <row r="80" ht="13.5">
      <c r="A80" s="5" t="s">
        <v>14</v>
      </c>
    </row>
    <row r="82" ht="18">
      <c r="A82" s="7" t="s">
        <v>15</v>
      </c>
    </row>
    <row r="83" spans="1:4" ht="13.5">
      <c r="A83" t="s">
        <v>16</v>
      </c>
      <c r="B83" s="14">
        <v>0.49</v>
      </c>
      <c r="C83" s="14">
        <f>1-B83</f>
        <v>0.51</v>
      </c>
      <c r="D83" s="16">
        <v>0.0765</v>
      </c>
    </row>
    <row r="85" ht="13.5">
      <c r="A85" s="5" t="s">
        <v>17</v>
      </c>
    </row>
    <row r="87" ht="18">
      <c r="A87" s="7" t="s">
        <v>18</v>
      </c>
    </row>
    <row r="88" spans="1:4" ht="13.5">
      <c r="A88" t="s">
        <v>19</v>
      </c>
      <c r="B88" s="14">
        <v>0.49</v>
      </c>
      <c r="C88" s="14">
        <f aca="true" t="shared" si="4" ref="C88:C93">1-B88</f>
        <v>0.51</v>
      </c>
      <c r="D88" s="16">
        <v>0.0765</v>
      </c>
    </row>
    <row r="89" spans="1:4" ht="13.5">
      <c r="A89" t="s">
        <v>20</v>
      </c>
      <c r="B89" s="14">
        <v>0.49</v>
      </c>
      <c r="C89" s="14">
        <f t="shared" si="4"/>
        <v>0.51</v>
      </c>
      <c r="D89" s="16">
        <v>0.0765</v>
      </c>
    </row>
    <row r="90" spans="1:4" ht="13.5">
      <c r="A90" t="s">
        <v>21</v>
      </c>
      <c r="B90" s="14">
        <v>0.49</v>
      </c>
      <c r="C90" s="14">
        <f t="shared" si="4"/>
        <v>0.51</v>
      </c>
      <c r="D90" s="16">
        <v>0.0765</v>
      </c>
    </row>
    <row r="91" spans="1:4" ht="13.5">
      <c r="A91" t="s">
        <v>22</v>
      </c>
      <c r="B91" s="14">
        <v>0.49</v>
      </c>
      <c r="C91" s="14">
        <f t="shared" si="4"/>
        <v>0.51</v>
      </c>
      <c r="D91" s="17">
        <v>0</v>
      </c>
    </row>
    <row r="92" spans="1:4" ht="13.5">
      <c r="A92" t="s">
        <v>23</v>
      </c>
      <c r="B92" s="14">
        <v>0.49</v>
      </c>
      <c r="C92" s="14">
        <f t="shared" si="4"/>
        <v>0.51</v>
      </c>
      <c r="D92" s="16">
        <v>0.0765</v>
      </c>
    </row>
    <row r="93" spans="1:4" ht="13.5">
      <c r="A93" t="s">
        <v>25</v>
      </c>
      <c r="B93" s="14">
        <v>0.49</v>
      </c>
      <c r="C93" s="14">
        <f t="shared" si="4"/>
        <v>0.51</v>
      </c>
      <c r="D93" s="16">
        <v>0.0765</v>
      </c>
    </row>
    <row r="95" ht="13.5">
      <c r="A95" s="5" t="s">
        <v>24</v>
      </c>
    </row>
    <row r="97" ht="18">
      <c r="A97" s="7" t="s">
        <v>26</v>
      </c>
    </row>
    <row r="98" spans="1:4" ht="13.5">
      <c r="A98" t="s">
        <v>27</v>
      </c>
      <c r="B98" s="14">
        <v>0.49</v>
      </c>
      <c r="C98" s="14">
        <f aca="true" t="shared" si="5" ref="C98:C103">1-B98</f>
        <v>0.51</v>
      </c>
      <c r="D98" s="17">
        <v>0</v>
      </c>
    </row>
    <row r="99" spans="1:4" ht="13.5">
      <c r="A99" s="9" t="s">
        <v>28</v>
      </c>
      <c r="B99" s="14">
        <v>0.49</v>
      </c>
      <c r="C99" s="14">
        <f t="shared" si="5"/>
        <v>0.51</v>
      </c>
      <c r="D99" s="17">
        <v>0</v>
      </c>
    </row>
    <row r="100" spans="1:4" ht="13.5">
      <c r="A100" s="9" t="s">
        <v>29</v>
      </c>
      <c r="B100" s="14">
        <v>0.49</v>
      </c>
      <c r="C100" s="14">
        <f t="shared" si="5"/>
        <v>0.51</v>
      </c>
      <c r="D100" s="17">
        <v>0</v>
      </c>
    </row>
    <row r="101" spans="1:4" ht="13.5">
      <c r="A101" s="9" t="s">
        <v>30</v>
      </c>
      <c r="B101" s="14">
        <v>0.49</v>
      </c>
      <c r="C101" s="14">
        <f t="shared" si="5"/>
        <v>0.51</v>
      </c>
      <c r="D101" s="17">
        <v>0</v>
      </c>
    </row>
    <row r="102" spans="1:4" ht="13.5">
      <c r="A102" s="9" t="s">
        <v>31</v>
      </c>
      <c r="B102" s="14">
        <v>0.49</v>
      </c>
      <c r="C102" s="14">
        <f t="shared" si="5"/>
        <v>0.51</v>
      </c>
      <c r="D102" s="17">
        <v>0</v>
      </c>
    </row>
    <row r="103" spans="1:4" ht="13.5">
      <c r="A103" s="9" t="s">
        <v>32</v>
      </c>
      <c r="B103" s="14">
        <v>0.49</v>
      </c>
      <c r="C103" s="14">
        <f t="shared" si="5"/>
        <v>0.51</v>
      </c>
      <c r="D103" s="17">
        <v>0</v>
      </c>
    </row>
    <row r="105" ht="13.5">
      <c r="A105" s="5" t="s">
        <v>33</v>
      </c>
    </row>
    <row r="107" ht="18">
      <c r="A107" s="7" t="s">
        <v>35</v>
      </c>
    </row>
    <row r="108" spans="1:4" ht="13.5">
      <c r="A108" t="s">
        <v>36</v>
      </c>
      <c r="B108" s="14">
        <v>0.49</v>
      </c>
      <c r="C108" s="14">
        <f>1-B108</f>
        <v>0.51</v>
      </c>
      <c r="D108" s="16">
        <v>0.0765</v>
      </c>
    </row>
    <row r="109" spans="1:4" ht="13.5">
      <c r="A109" t="s">
        <v>5</v>
      </c>
      <c r="B109" s="14">
        <v>0.49</v>
      </c>
      <c r="C109" s="14">
        <f>1-B109</f>
        <v>0.51</v>
      </c>
      <c r="D109" s="16">
        <v>0.0765</v>
      </c>
    </row>
    <row r="111" ht="13.5">
      <c r="A111" s="5" t="s">
        <v>37</v>
      </c>
    </row>
  </sheetData>
  <sheetProtection/>
  <printOptions/>
  <pageMargins left="0.7" right="0.7" top="0.75" bottom="0.75" header="0.3" footer="0.3"/>
  <pageSetup fitToHeight="4" fitToWidth="1" horizontalDpi="600" verticalDpi="600" orientation="landscape" scale="7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31.421875" style="0" customWidth="1"/>
  </cols>
  <sheetData>
    <row r="2" ht="13.5">
      <c r="A2" t="s">
        <v>47</v>
      </c>
    </row>
    <row r="4" ht="13.5">
      <c r="A4" t="s">
        <v>6</v>
      </c>
    </row>
    <row r="5" ht="13.5">
      <c r="A5" t="s">
        <v>7</v>
      </c>
    </row>
    <row r="6" ht="13.5">
      <c r="A6" t="s">
        <v>8</v>
      </c>
    </row>
    <row r="8" ht="13.5">
      <c r="A8" t="s">
        <v>9</v>
      </c>
    </row>
  </sheetData>
  <sheetProtection/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Oregon Cuts from 2009-11 Legislatively Adopted Budget--GF Plus Lottery (MS Excel)</dc:title>
  <dc:subject/>
  <dc:creator/>
  <cp:keywords/>
  <dc:description/>
  <cp:lastModifiedBy>EDUCATE User</cp:lastModifiedBy>
  <cp:lastPrinted>2011-02-28T17:39:01Z</cp:lastPrinted>
  <dcterms:created xsi:type="dcterms:W3CDTF">2011-02-21T18:09:10Z</dcterms:created>
  <dcterms:modified xsi:type="dcterms:W3CDTF">2011-03-16T15:48:49Z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149109540</vt:i4>
  </property>
  <property fmtid="{D5CDD505-2E9C-101B-9397-08002B2CF9AE}" pid="3" name="_NewReviewCycle">
    <vt:lpwstr/>
  </property>
  <property fmtid="{D5CDD505-2E9C-101B-9397-08002B2CF9AE}" pid="4" name="_EmailSubject">
    <vt:lpwstr>Oregon  Request for State Waiver in Special Education for MOE</vt:lpwstr>
  </property>
  <property fmtid="{D5CDD505-2E9C-101B-9397-08002B2CF9AE}" pid="5" name="_AuthorEmail">
    <vt:lpwstr>Nancy.Latini@ode.state.or.us</vt:lpwstr>
  </property>
  <property fmtid="{D5CDD505-2E9C-101B-9397-08002B2CF9AE}" pid="6" name="_AuthorEmailDisplayName">
    <vt:lpwstr>LATINI Nancy</vt:lpwstr>
  </property>
  <property fmtid="{D5CDD505-2E9C-101B-9397-08002B2CF9AE}" pid="7" name="_PreviousAdHocReviewCycleID">
    <vt:i4>1508458340</vt:i4>
  </property>
</Properties>
</file>